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adecloud.sharepoint.com/sites/SF.team/Shared Documents/FISCAL OPERATIONS/PAYMENT/Procedure and Documentation/Forms_Templates_Applications/LEA Forms/"/>
    </mc:Choice>
  </mc:AlternateContent>
  <xr:revisionPtr revIDLastSave="78" documentId="13_ncr:1_{4B6FCE86-C9DF-49FD-8D7E-8C8C053F2AA5}" xr6:coauthVersionLast="47" xr6:coauthVersionMax="47" xr10:uidLastSave="{8699D058-2E60-4FB1-9B05-7F49AFCF1D68}"/>
  <bookViews>
    <workbookView xWindow="20370" yWindow="-120" windowWidth="29040" windowHeight="15840" tabRatio="907" xr2:uid="{00000000-000D-0000-FFFF-FFFF00000000}"/>
  </bookViews>
  <sheets>
    <sheet name="Instructions Tab" sheetId="16" r:id="rId1"/>
    <sheet name="BSA 64-1" sheetId="1" r:id="rId2"/>
    <sheet name="JUL Payment" sheetId="13" r:id="rId3"/>
    <sheet name="AUG Payment" sheetId="2" r:id="rId4"/>
    <sheet name="SEPT Payment" sheetId="3" r:id="rId5"/>
    <sheet name="OCT Payment" sheetId="4" r:id="rId6"/>
    <sheet name="NOV Payment" sheetId="5" r:id="rId7"/>
    <sheet name="DEC Payment" sheetId="6" r:id="rId8"/>
    <sheet name="JAN Payment" sheetId="7" r:id="rId9"/>
    <sheet name="FEB Payment" sheetId="8" r:id="rId10"/>
    <sheet name="MAR Payment" sheetId="9" r:id="rId11"/>
    <sheet name="APR Payment" sheetId="10" r:id="rId12"/>
    <sheet name="MAY Payment" sheetId="11" r:id="rId13"/>
    <sheet name="JUN Payment" sheetId="12" r:id="rId14"/>
  </sheets>
  <definedNames>
    <definedName name="BLA">4390.65</definedName>
    <definedName name="CAA_9_12">2211.97</definedName>
    <definedName name="CAA_K_8">1897.9</definedName>
    <definedName name="_xlnm.Print_Area" localSheetId="1">'BSA 64-1'!$A$1:$K$36</definedName>
    <definedName name="_xlnm.Print_Area" localSheetId="0">'Instructions Tab'!$A$1:$C$70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2" l="1"/>
  <c r="I9" i="12"/>
  <c r="I5" i="12"/>
  <c r="I13" i="11"/>
  <c r="I9" i="11"/>
  <c r="I5" i="11"/>
  <c r="I13" i="10"/>
  <c r="I9" i="10"/>
  <c r="I5" i="10"/>
  <c r="I13" i="9"/>
  <c r="I9" i="9"/>
  <c r="I5" i="9"/>
  <c r="I13" i="8"/>
  <c r="I9" i="8"/>
  <c r="I5" i="8"/>
  <c r="I13" i="7"/>
  <c r="I9" i="7"/>
  <c r="I5" i="7"/>
  <c r="I13" i="6"/>
  <c r="I9" i="6"/>
  <c r="I5" i="6"/>
  <c r="I13" i="5"/>
  <c r="I9" i="5"/>
  <c r="I5" i="5"/>
  <c r="I13" i="4"/>
  <c r="I9" i="4"/>
  <c r="I5" i="4"/>
  <c r="I13" i="3"/>
  <c r="I9" i="3"/>
  <c r="I5" i="3"/>
  <c r="I13" i="2"/>
  <c r="I9" i="2"/>
  <c r="I5" i="2"/>
  <c r="I13" i="13"/>
  <c r="I9" i="13"/>
  <c r="I5" i="13"/>
  <c r="G34" i="13"/>
  <c r="E34" i="13"/>
  <c r="C34" i="13"/>
  <c r="G33" i="13"/>
  <c r="E33" i="13"/>
  <c r="C33" i="13"/>
  <c r="G32" i="13"/>
  <c r="E32" i="13"/>
  <c r="C32" i="13"/>
  <c r="G34" i="12"/>
  <c r="E34" i="12"/>
  <c r="C34" i="12"/>
  <c r="G33" i="12"/>
  <c r="E33" i="12"/>
  <c r="C33" i="12"/>
  <c r="G32" i="12"/>
  <c r="E32" i="12"/>
  <c r="C32" i="12"/>
  <c r="G34" i="11"/>
  <c r="E34" i="11"/>
  <c r="C34" i="11"/>
  <c r="G33" i="11"/>
  <c r="E33" i="11"/>
  <c r="C33" i="11"/>
  <c r="G32" i="11"/>
  <c r="E32" i="11"/>
  <c r="C32" i="11"/>
  <c r="G34" i="10"/>
  <c r="E34" i="10"/>
  <c r="C34" i="10"/>
  <c r="G33" i="10"/>
  <c r="E33" i="10"/>
  <c r="C33" i="10"/>
  <c r="G32" i="10"/>
  <c r="E32" i="10"/>
  <c r="C32" i="10"/>
  <c r="G34" i="9"/>
  <c r="E34" i="9"/>
  <c r="C34" i="9"/>
  <c r="G33" i="9"/>
  <c r="E33" i="9"/>
  <c r="C33" i="9"/>
  <c r="G32" i="9"/>
  <c r="E32" i="9"/>
  <c r="C32" i="9"/>
  <c r="G34" i="8"/>
  <c r="E34" i="8"/>
  <c r="C34" i="8"/>
  <c r="G33" i="8"/>
  <c r="E33" i="8"/>
  <c r="C33" i="8"/>
  <c r="G32" i="8"/>
  <c r="E32" i="8"/>
  <c r="C32" i="8"/>
  <c r="G34" i="7"/>
  <c r="E34" i="7"/>
  <c r="C34" i="7"/>
  <c r="G33" i="7"/>
  <c r="E33" i="7"/>
  <c r="C33" i="7"/>
  <c r="G32" i="7"/>
  <c r="E32" i="7"/>
  <c r="C32" i="7"/>
  <c r="G34" i="6"/>
  <c r="E34" i="6"/>
  <c r="C34" i="6"/>
  <c r="G33" i="6"/>
  <c r="E33" i="6"/>
  <c r="C33" i="6"/>
  <c r="G32" i="6"/>
  <c r="E32" i="6"/>
  <c r="C32" i="6"/>
  <c r="G34" i="5"/>
  <c r="E34" i="5"/>
  <c r="C34" i="5"/>
  <c r="G33" i="5"/>
  <c r="E33" i="5"/>
  <c r="C33" i="5"/>
  <c r="G32" i="5"/>
  <c r="E32" i="5"/>
  <c r="C32" i="5"/>
  <c r="G34" i="4"/>
  <c r="E34" i="4"/>
  <c r="C34" i="4"/>
  <c r="G33" i="4"/>
  <c r="E33" i="4"/>
  <c r="C33" i="4"/>
  <c r="G32" i="4"/>
  <c r="E32" i="4"/>
  <c r="C32" i="4"/>
  <c r="G34" i="3"/>
  <c r="E34" i="3"/>
  <c r="C34" i="3"/>
  <c r="G33" i="3"/>
  <c r="E33" i="3"/>
  <c r="C33" i="3"/>
  <c r="G32" i="3"/>
  <c r="E32" i="3"/>
  <c r="C32" i="3"/>
  <c r="G33" i="2"/>
  <c r="E33" i="2"/>
  <c r="C33" i="2"/>
  <c r="G29" i="2"/>
  <c r="E29" i="2"/>
  <c r="C29" i="2"/>
  <c r="K21" i="1"/>
  <c r="K20" i="1"/>
  <c r="K19" i="1"/>
  <c r="K18" i="1"/>
  <c r="K17" i="1"/>
  <c r="K16" i="1"/>
  <c r="K15" i="1"/>
  <c r="K14" i="1"/>
  <c r="K13" i="1"/>
  <c r="K12" i="1"/>
  <c r="K11" i="1"/>
  <c r="K7" i="3"/>
  <c r="K7" i="4" s="1"/>
  <c r="K7" i="5" s="1"/>
  <c r="K7" i="6" s="1"/>
  <c r="K7" i="7" s="1"/>
  <c r="K16" i="3"/>
  <c r="K16" i="4" s="1"/>
  <c r="K16" i="5" s="1"/>
  <c r="K16" i="6" s="1"/>
  <c r="K16" i="7" s="1"/>
  <c r="K16" i="8" s="1"/>
  <c r="K16" i="9" s="1"/>
  <c r="K16" i="10" s="1"/>
  <c r="K16" i="11" s="1"/>
  <c r="K16" i="12" s="1"/>
  <c r="K16" i="13" s="1"/>
  <c r="G31" i="13"/>
  <c r="E31" i="13"/>
  <c r="C31" i="13"/>
  <c r="G30" i="13"/>
  <c r="E30" i="13"/>
  <c r="C30" i="13"/>
  <c r="G29" i="13"/>
  <c r="E29" i="13"/>
  <c r="C29" i="13"/>
  <c r="G28" i="13"/>
  <c r="E28" i="13"/>
  <c r="C28" i="13"/>
  <c r="G27" i="13"/>
  <c r="E27" i="13"/>
  <c r="C27" i="13"/>
  <c r="G26" i="13"/>
  <c r="E26" i="13"/>
  <c r="C26" i="13"/>
  <c r="G25" i="13"/>
  <c r="E25" i="13"/>
  <c r="C25" i="13"/>
  <c r="G24" i="13"/>
  <c r="E24" i="13"/>
  <c r="C24" i="13"/>
  <c r="G23" i="13"/>
  <c r="E23" i="13"/>
  <c r="C23" i="13"/>
  <c r="G22" i="13"/>
  <c r="E22" i="13"/>
  <c r="C22" i="13"/>
  <c r="G21" i="13"/>
  <c r="E21" i="13"/>
  <c r="C21" i="13"/>
  <c r="G20" i="13"/>
  <c r="E20" i="13"/>
  <c r="C20" i="13"/>
  <c r="G31" i="12"/>
  <c r="E31" i="12"/>
  <c r="C31" i="12"/>
  <c r="G30" i="12"/>
  <c r="E30" i="12"/>
  <c r="C30" i="12"/>
  <c r="G29" i="12"/>
  <c r="E29" i="12"/>
  <c r="C29" i="12"/>
  <c r="G28" i="12"/>
  <c r="E28" i="12"/>
  <c r="C28" i="12"/>
  <c r="G27" i="12"/>
  <c r="E27" i="12"/>
  <c r="C27" i="12"/>
  <c r="G26" i="12"/>
  <c r="E26" i="12"/>
  <c r="C26" i="12"/>
  <c r="G25" i="12"/>
  <c r="E25" i="12"/>
  <c r="C25" i="12"/>
  <c r="G24" i="12"/>
  <c r="E24" i="12"/>
  <c r="C24" i="12"/>
  <c r="G23" i="12"/>
  <c r="E23" i="12"/>
  <c r="C23" i="12"/>
  <c r="G22" i="12"/>
  <c r="E22" i="12"/>
  <c r="C22" i="12"/>
  <c r="G21" i="12"/>
  <c r="E21" i="12"/>
  <c r="C21" i="12"/>
  <c r="G20" i="12"/>
  <c r="E20" i="12"/>
  <c r="C20" i="12"/>
  <c r="G31" i="11"/>
  <c r="E31" i="11"/>
  <c r="C31" i="11"/>
  <c r="G30" i="11"/>
  <c r="E30" i="11"/>
  <c r="C30" i="11"/>
  <c r="G29" i="11"/>
  <c r="E29" i="11"/>
  <c r="C29" i="11"/>
  <c r="G28" i="11"/>
  <c r="E28" i="11"/>
  <c r="C28" i="11"/>
  <c r="G27" i="11"/>
  <c r="E27" i="11"/>
  <c r="C27" i="11"/>
  <c r="G26" i="11"/>
  <c r="E26" i="11"/>
  <c r="C26" i="11"/>
  <c r="G25" i="11"/>
  <c r="E25" i="11"/>
  <c r="C25" i="11"/>
  <c r="G24" i="11"/>
  <c r="E24" i="11"/>
  <c r="C24" i="11"/>
  <c r="G23" i="11"/>
  <c r="E23" i="11"/>
  <c r="C23" i="11"/>
  <c r="G22" i="11"/>
  <c r="E22" i="11"/>
  <c r="C22" i="11"/>
  <c r="G21" i="11"/>
  <c r="E21" i="11"/>
  <c r="C21" i="11"/>
  <c r="G20" i="11"/>
  <c r="E20" i="11"/>
  <c r="C20" i="11"/>
  <c r="G31" i="10"/>
  <c r="E31" i="10"/>
  <c r="C31" i="10"/>
  <c r="G30" i="10"/>
  <c r="E30" i="10"/>
  <c r="C30" i="10"/>
  <c r="G29" i="10"/>
  <c r="E29" i="10"/>
  <c r="C29" i="10"/>
  <c r="G28" i="10"/>
  <c r="E28" i="10"/>
  <c r="C28" i="10"/>
  <c r="G27" i="10"/>
  <c r="E27" i="10"/>
  <c r="C27" i="10"/>
  <c r="G26" i="10"/>
  <c r="E26" i="10"/>
  <c r="C26" i="10"/>
  <c r="G25" i="10"/>
  <c r="E25" i="10"/>
  <c r="C25" i="10"/>
  <c r="G24" i="10"/>
  <c r="E24" i="10"/>
  <c r="C24" i="10"/>
  <c r="G23" i="10"/>
  <c r="E23" i="10"/>
  <c r="C23" i="10"/>
  <c r="G22" i="10"/>
  <c r="E22" i="10"/>
  <c r="C22" i="10"/>
  <c r="G21" i="10"/>
  <c r="E21" i="10"/>
  <c r="C21" i="10"/>
  <c r="G20" i="10"/>
  <c r="E20" i="10"/>
  <c r="C20" i="10"/>
  <c r="G31" i="9"/>
  <c r="E31" i="9"/>
  <c r="C31" i="9"/>
  <c r="G30" i="9"/>
  <c r="E30" i="9"/>
  <c r="C30" i="9"/>
  <c r="G29" i="9"/>
  <c r="E29" i="9"/>
  <c r="C29" i="9"/>
  <c r="G28" i="9"/>
  <c r="E28" i="9"/>
  <c r="C28" i="9"/>
  <c r="G27" i="9"/>
  <c r="E27" i="9"/>
  <c r="C27" i="9"/>
  <c r="G26" i="9"/>
  <c r="E26" i="9"/>
  <c r="C26" i="9"/>
  <c r="G25" i="9"/>
  <c r="E25" i="9"/>
  <c r="C25" i="9"/>
  <c r="G24" i="9"/>
  <c r="E24" i="9"/>
  <c r="C24" i="9"/>
  <c r="G23" i="9"/>
  <c r="E23" i="9"/>
  <c r="C23" i="9"/>
  <c r="G22" i="9"/>
  <c r="E22" i="9"/>
  <c r="C22" i="9"/>
  <c r="G21" i="9"/>
  <c r="E21" i="9"/>
  <c r="C21" i="9"/>
  <c r="G20" i="9"/>
  <c r="E20" i="9"/>
  <c r="C20" i="9"/>
  <c r="G31" i="8"/>
  <c r="E31" i="8"/>
  <c r="C31" i="8"/>
  <c r="G30" i="8"/>
  <c r="E30" i="8"/>
  <c r="C30" i="8"/>
  <c r="G29" i="8"/>
  <c r="E29" i="8"/>
  <c r="C29" i="8"/>
  <c r="G28" i="8"/>
  <c r="E28" i="8"/>
  <c r="C28" i="8"/>
  <c r="G27" i="8"/>
  <c r="E27" i="8"/>
  <c r="C27" i="8"/>
  <c r="G26" i="8"/>
  <c r="E26" i="8"/>
  <c r="C26" i="8"/>
  <c r="G25" i="8"/>
  <c r="E25" i="8"/>
  <c r="C25" i="8"/>
  <c r="G24" i="8"/>
  <c r="E24" i="8"/>
  <c r="C24" i="8"/>
  <c r="G23" i="8"/>
  <c r="E23" i="8"/>
  <c r="C23" i="8"/>
  <c r="G22" i="8"/>
  <c r="E22" i="8"/>
  <c r="C22" i="8"/>
  <c r="G21" i="8"/>
  <c r="E21" i="8"/>
  <c r="C21" i="8"/>
  <c r="G20" i="8"/>
  <c r="E20" i="8"/>
  <c r="C20" i="8"/>
  <c r="G31" i="7"/>
  <c r="E31" i="7"/>
  <c r="C31" i="7"/>
  <c r="G30" i="7"/>
  <c r="E30" i="7"/>
  <c r="C30" i="7"/>
  <c r="G29" i="7"/>
  <c r="E29" i="7"/>
  <c r="C29" i="7"/>
  <c r="G28" i="7"/>
  <c r="E28" i="7"/>
  <c r="C28" i="7"/>
  <c r="G27" i="7"/>
  <c r="E27" i="7"/>
  <c r="C27" i="7"/>
  <c r="G26" i="7"/>
  <c r="E26" i="7"/>
  <c r="C26" i="7"/>
  <c r="G25" i="7"/>
  <c r="E25" i="7"/>
  <c r="C25" i="7"/>
  <c r="G24" i="7"/>
  <c r="E24" i="7"/>
  <c r="C24" i="7"/>
  <c r="G23" i="7"/>
  <c r="E23" i="7"/>
  <c r="C23" i="7"/>
  <c r="G22" i="7"/>
  <c r="E22" i="7"/>
  <c r="C22" i="7"/>
  <c r="G21" i="7"/>
  <c r="E21" i="7"/>
  <c r="C21" i="7"/>
  <c r="G20" i="7"/>
  <c r="E20" i="7"/>
  <c r="C20" i="7"/>
  <c r="G31" i="6"/>
  <c r="E31" i="6"/>
  <c r="C31" i="6"/>
  <c r="G30" i="6"/>
  <c r="E30" i="6"/>
  <c r="C30" i="6"/>
  <c r="G29" i="6"/>
  <c r="E29" i="6"/>
  <c r="C29" i="6"/>
  <c r="G28" i="6"/>
  <c r="E28" i="6"/>
  <c r="C28" i="6"/>
  <c r="G27" i="6"/>
  <c r="E27" i="6"/>
  <c r="C27" i="6"/>
  <c r="G26" i="6"/>
  <c r="E26" i="6"/>
  <c r="C26" i="6"/>
  <c r="G25" i="6"/>
  <c r="E25" i="6"/>
  <c r="C25" i="6"/>
  <c r="G24" i="6"/>
  <c r="E24" i="6"/>
  <c r="C24" i="6"/>
  <c r="G23" i="6"/>
  <c r="E23" i="6"/>
  <c r="C23" i="6"/>
  <c r="G22" i="6"/>
  <c r="E22" i="6"/>
  <c r="C22" i="6"/>
  <c r="G21" i="6"/>
  <c r="E21" i="6"/>
  <c r="C21" i="6"/>
  <c r="G20" i="6"/>
  <c r="E20" i="6"/>
  <c r="C20" i="6"/>
  <c r="G31" i="5"/>
  <c r="E31" i="5"/>
  <c r="C31" i="5"/>
  <c r="G30" i="5"/>
  <c r="E30" i="5"/>
  <c r="C30" i="5"/>
  <c r="G29" i="5"/>
  <c r="E29" i="5"/>
  <c r="C29" i="5"/>
  <c r="G28" i="5"/>
  <c r="E28" i="5"/>
  <c r="C28" i="5"/>
  <c r="G27" i="5"/>
  <c r="E27" i="5"/>
  <c r="C27" i="5"/>
  <c r="G26" i="5"/>
  <c r="E26" i="5"/>
  <c r="C26" i="5"/>
  <c r="G25" i="5"/>
  <c r="E25" i="5"/>
  <c r="C25" i="5"/>
  <c r="G24" i="5"/>
  <c r="E24" i="5"/>
  <c r="C24" i="5"/>
  <c r="G23" i="5"/>
  <c r="E23" i="5"/>
  <c r="C23" i="5"/>
  <c r="G22" i="5"/>
  <c r="E22" i="5"/>
  <c r="C22" i="5"/>
  <c r="G21" i="5"/>
  <c r="E21" i="5"/>
  <c r="C21" i="5"/>
  <c r="G20" i="5"/>
  <c r="E20" i="5"/>
  <c r="C20" i="5"/>
  <c r="G31" i="4"/>
  <c r="E31" i="4"/>
  <c r="C31" i="4"/>
  <c r="G30" i="4"/>
  <c r="E30" i="4"/>
  <c r="C30" i="4"/>
  <c r="G29" i="4"/>
  <c r="E29" i="4"/>
  <c r="C29" i="4"/>
  <c r="G28" i="4"/>
  <c r="E28" i="4"/>
  <c r="C28" i="4"/>
  <c r="G27" i="4"/>
  <c r="E27" i="4"/>
  <c r="C27" i="4"/>
  <c r="G26" i="4"/>
  <c r="E26" i="4"/>
  <c r="C26" i="4"/>
  <c r="G25" i="4"/>
  <c r="E25" i="4"/>
  <c r="C25" i="4"/>
  <c r="G24" i="4"/>
  <c r="E24" i="4"/>
  <c r="C24" i="4"/>
  <c r="G23" i="4"/>
  <c r="E23" i="4"/>
  <c r="C23" i="4"/>
  <c r="G22" i="4"/>
  <c r="E22" i="4"/>
  <c r="C22" i="4"/>
  <c r="G21" i="4"/>
  <c r="E21" i="4"/>
  <c r="C21" i="4"/>
  <c r="G20" i="4"/>
  <c r="E20" i="4"/>
  <c r="C20" i="4"/>
  <c r="G31" i="3"/>
  <c r="E31" i="3"/>
  <c r="C31" i="3"/>
  <c r="G30" i="3"/>
  <c r="E30" i="3"/>
  <c r="C30" i="3"/>
  <c r="G29" i="3"/>
  <c r="E29" i="3"/>
  <c r="C29" i="3"/>
  <c r="G28" i="3"/>
  <c r="E28" i="3"/>
  <c r="C28" i="3"/>
  <c r="G27" i="3"/>
  <c r="E27" i="3"/>
  <c r="C27" i="3"/>
  <c r="G26" i="3"/>
  <c r="E26" i="3"/>
  <c r="C26" i="3"/>
  <c r="G25" i="3"/>
  <c r="E25" i="3"/>
  <c r="C25" i="3"/>
  <c r="G24" i="3"/>
  <c r="E24" i="3"/>
  <c r="C24" i="3"/>
  <c r="G23" i="3"/>
  <c r="E23" i="3"/>
  <c r="C23" i="3"/>
  <c r="G22" i="3"/>
  <c r="E22" i="3"/>
  <c r="C22" i="3"/>
  <c r="G21" i="3"/>
  <c r="E21" i="3"/>
  <c r="C21" i="3"/>
  <c r="G20" i="3"/>
  <c r="E20" i="3"/>
  <c r="C20" i="3"/>
  <c r="G34" i="2"/>
  <c r="E34" i="2"/>
  <c r="C34" i="2"/>
  <c r="G32" i="2"/>
  <c r="E32" i="2"/>
  <c r="C32" i="2"/>
  <c r="G31" i="2"/>
  <c r="E31" i="2"/>
  <c r="C31" i="2"/>
  <c r="G30" i="2"/>
  <c r="E30" i="2"/>
  <c r="C30" i="2"/>
  <c r="G28" i="2"/>
  <c r="E28" i="2"/>
  <c r="C28" i="2"/>
  <c r="G27" i="2"/>
  <c r="E27" i="2"/>
  <c r="C27" i="2"/>
  <c r="G26" i="2"/>
  <c r="E26" i="2"/>
  <c r="C26" i="2"/>
  <c r="G25" i="2"/>
  <c r="E25" i="2"/>
  <c r="C25" i="2"/>
  <c r="G24" i="2"/>
  <c r="E24" i="2"/>
  <c r="C24" i="2"/>
  <c r="G23" i="2"/>
  <c r="E23" i="2"/>
  <c r="C23" i="2"/>
  <c r="G22" i="2"/>
  <c r="E22" i="2"/>
  <c r="C22" i="2"/>
  <c r="G21" i="2"/>
  <c r="E21" i="2"/>
  <c r="C21" i="2"/>
  <c r="G20" i="2"/>
  <c r="E20" i="2"/>
  <c r="C20" i="2"/>
  <c r="K7" i="9" l="1"/>
  <c r="K7" i="8"/>
  <c r="K7" i="10" l="1"/>
  <c r="G5" i="3"/>
  <c r="G13" i="13"/>
  <c r="E13" i="13"/>
  <c r="H13" i="13" s="1"/>
  <c r="D13" i="13"/>
  <c r="G9" i="13"/>
  <c r="E9" i="13"/>
  <c r="H9" i="13" s="1"/>
  <c r="D9" i="13"/>
  <c r="H5" i="13"/>
  <c r="G5" i="13"/>
  <c r="G13" i="12"/>
  <c r="E13" i="12"/>
  <c r="H13" i="12" s="1"/>
  <c r="D13" i="12"/>
  <c r="G9" i="12"/>
  <c r="E9" i="12"/>
  <c r="H9" i="12" s="1"/>
  <c r="D9" i="12"/>
  <c r="H5" i="12"/>
  <c r="G5" i="12"/>
  <c r="E13" i="11"/>
  <c r="H13" i="11" s="1"/>
  <c r="D13" i="11"/>
  <c r="G13" i="11" s="1"/>
  <c r="E9" i="11"/>
  <c r="H9" i="11" s="1"/>
  <c r="D9" i="11"/>
  <c r="G9" i="11" s="1"/>
  <c r="H5" i="11"/>
  <c r="G5" i="11"/>
  <c r="G13" i="10"/>
  <c r="E13" i="10"/>
  <c r="H13" i="10" s="1"/>
  <c r="D13" i="10"/>
  <c r="G9" i="10"/>
  <c r="E9" i="10"/>
  <c r="H9" i="10" s="1"/>
  <c r="D9" i="10"/>
  <c r="H5" i="10"/>
  <c r="G5" i="10"/>
  <c r="H13" i="9"/>
  <c r="G13" i="9"/>
  <c r="E13" i="9"/>
  <c r="D13" i="9"/>
  <c r="H9" i="9"/>
  <c r="G9" i="9"/>
  <c r="E9" i="9"/>
  <c r="D9" i="9"/>
  <c r="H5" i="9"/>
  <c r="G5" i="9"/>
  <c r="G13" i="8"/>
  <c r="E13" i="8"/>
  <c r="H13" i="8" s="1"/>
  <c r="D13" i="8"/>
  <c r="G9" i="8"/>
  <c r="E9" i="8"/>
  <c r="H9" i="8" s="1"/>
  <c r="D9" i="8"/>
  <c r="H5" i="8"/>
  <c r="G5" i="8"/>
  <c r="G13" i="7"/>
  <c r="E13" i="7"/>
  <c r="H13" i="7" s="1"/>
  <c r="D13" i="7"/>
  <c r="G9" i="7"/>
  <c r="E9" i="7"/>
  <c r="H9" i="7" s="1"/>
  <c r="D9" i="7"/>
  <c r="H5" i="7"/>
  <c r="G5" i="7"/>
  <c r="H13" i="6"/>
  <c r="G13" i="6"/>
  <c r="E13" i="6"/>
  <c r="D13" i="6"/>
  <c r="H9" i="6"/>
  <c r="G9" i="6"/>
  <c r="E9" i="6"/>
  <c r="D9" i="6"/>
  <c r="H5" i="6"/>
  <c r="G5" i="6"/>
  <c r="H13" i="5"/>
  <c r="G13" i="5"/>
  <c r="E13" i="5"/>
  <c r="D13" i="5"/>
  <c r="H9" i="5"/>
  <c r="G9" i="5"/>
  <c r="E9" i="5"/>
  <c r="D9" i="5"/>
  <c r="H5" i="5"/>
  <c r="G5" i="5"/>
  <c r="H13" i="4"/>
  <c r="G13" i="4"/>
  <c r="E13" i="4"/>
  <c r="D13" i="4"/>
  <c r="H9" i="4"/>
  <c r="G9" i="4"/>
  <c r="E9" i="4"/>
  <c r="D9" i="4"/>
  <c r="H5" i="4"/>
  <c r="G5" i="4"/>
  <c r="G13" i="3"/>
  <c r="E13" i="3"/>
  <c r="H13" i="3" s="1"/>
  <c r="D13" i="3"/>
  <c r="G9" i="3"/>
  <c r="E9" i="3"/>
  <c r="H9" i="3" s="1"/>
  <c r="D9" i="3"/>
  <c r="H5" i="3"/>
  <c r="D9" i="2"/>
  <c r="G9" i="2" s="1"/>
  <c r="D13" i="2"/>
  <c r="G13" i="2" s="1"/>
  <c r="E9" i="2"/>
  <c r="H9" i="2" s="1"/>
  <c r="H5" i="2"/>
  <c r="G5" i="2"/>
  <c r="E13" i="2"/>
  <c r="H13" i="2" s="1"/>
  <c r="K7" i="11" l="1"/>
  <c r="K7" i="12" l="1"/>
  <c r="N12" i="2"/>
  <c r="M12" i="2"/>
  <c r="M12" i="3" s="1"/>
  <c r="M12" i="4" s="1"/>
  <c r="K7" i="13" l="1"/>
  <c r="K12" i="2"/>
  <c r="M13" i="4"/>
  <c r="M12" i="5"/>
  <c r="N13" i="2"/>
  <c r="N12" i="3"/>
  <c r="M13" i="2"/>
  <c r="M13" i="3"/>
  <c r="K12" i="3" l="1"/>
  <c r="K13" i="3" s="1"/>
  <c r="K13" i="2"/>
  <c r="M16" i="2"/>
  <c r="N13" i="3"/>
  <c r="M16" i="3" s="1"/>
  <c r="N12" i="4"/>
  <c r="M13" i="5"/>
  <c r="M12" i="6"/>
  <c r="N12" i="5" l="1"/>
  <c r="N13" i="4"/>
  <c r="M16" i="4" s="1"/>
  <c r="M13" i="6"/>
  <c r="M12" i="7"/>
  <c r="K19" i="2"/>
  <c r="K19" i="3" s="1"/>
  <c r="M19" i="2" l="1"/>
  <c r="E10" i="1" s="1"/>
  <c r="F10" i="1" s="1"/>
  <c r="I10" i="1" s="1"/>
  <c r="K19" i="4"/>
  <c r="K19" i="5" s="1"/>
  <c r="K19" i="6" s="1"/>
  <c r="K19" i="7" s="1"/>
  <c r="K19" i="8" s="1"/>
  <c r="K19" i="9" s="1"/>
  <c r="K19" i="10" s="1"/>
  <c r="K19" i="11" s="1"/>
  <c r="N13" i="5"/>
  <c r="M16" i="5" s="1"/>
  <c r="N12" i="6"/>
  <c r="M13" i="7"/>
  <c r="M12" i="8"/>
  <c r="K12" i="4"/>
  <c r="K13" i="4" s="1"/>
  <c r="K19" i="12" l="1"/>
  <c r="K19" i="13" s="1"/>
  <c r="J10" i="1"/>
  <c r="M19" i="3"/>
  <c r="C11" i="1" s="1"/>
  <c r="M13" i="8"/>
  <c r="M12" i="9"/>
  <c r="K12" i="5"/>
  <c r="K13" i="5" s="1"/>
  <c r="N13" i="6"/>
  <c r="M16" i="6" s="1"/>
  <c r="N12" i="7"/>
  <c r="E11" i="1" l="1"/>
  <c r="F11" i="1" s="1"/>
  <c r="I11" i="1" s="1"/>
  <c r="J11" i="1" s="1"/>
  <c r="M19" i="4"/>
  <c r="C12" i="1" s="1"/>
  <c r="N13" i="7"/>
  <c r="M16" i="7" s="1"/>
  <c r="N12" i="8"/>
  <c r="M13" i="9"/>
  <c r="M12" i="10"/>
  <c r="K12" i="6"/>
  <c r="K13" i="6" s="1"/>
  <c r="E12" i="1" l="1"/>
  <c r="F12" i="1" s="1"/>
  <c r="I12" i="1" s="1"/>
  <c r="J12" i="1" s="1"/>
  <c r="K12" i="7"/>
  <c r="K13" i="7" s="1"/>
  <c r="M19" i="6"/>
  <c r="N13" i="8"/>
  <c r="M16" i="8" s="1"/>
  <c r="N12" i="9"/>
  <c r="M13" i="10"/>
  <c r="M12" i="11"/>
  <c r="C14" i="1" l="1"/>
  <c r="E14" i="1" s="1"/>
  <c r="M13" i="11"/>
  <c r="M12" i="12"/>
  <c r="K12" i="8"/>
  <c r="K13" i="8" s="1"/>
  <c r="M19" i="7"/>
  <c r="N13" i="9"/>
  <c r="M16" i="9" s="1"/>
  <c r="N12" i="10"/>
  <c r="C15" i="1" l="1"/>
  <c r="E15" i="1" s="1"/>
  <c r="N13" i="10"/>
  <c r="M16" i="10" s="1"/>
  <c r="N12" i="11"/>
  <c r="M19" i="8"/>
  <c r="K12" i="9"/>
  <c r="K13" i="9" s="1"/>
  <c r="M13" i="12"/>
  <c r="M12" i="13"/>
  <c r="M13" i="13" s="1"/>
  <c r="C16" i="1" l="1"/>
  <c r="E16" i="1" s="1"/>
  <c r="M19" i="9"/>
  <c r="K12" i="10"/>
  <c r="K13" i="10" s="1"/>
  <c r="N13" i="11"/>
  <c r="M16" i="11" s="1"/>
  <c r="N12" i="12"/>
  <c r="C17" i="1" l="1"/>
  <c r="E17" i="1" s="1"/>
  <c r="N13" i="12"/>
  <c r="M16" i="12" s="1"/>
  <c r="M19" i="12" s="1"/>
  <c r="N12" i="13"/>
  <c r="N13" i="13" s="1"/>
  <c r="M16" i="13" s="1"/>
  <c r="M19" i="10"/>
  <c r="K12" i="11"/>
  <c r="K13" i="11" s="1"/>
  <c r="C18" i="1" l="1"/>
  <c r="E18" i="1" s="1"/>
  <c r="M19" i="11"/>
  <c r="C19" i="1" s="1"/>
  <c r="E19" i="1" s="1"/>
  <c r="K12" i="12"/>
  <c r="K13" i="12" s="1"/>
  <c r="C20" i="1" l="1"/>
  <c r="E20" i="1" s="1"/>
  <c r="K12" i="13"/>
  <c r="M19" i="5"/>
  <c r="C13" i="1" l="1"/>
  <c r="E13" i="1" s="1"/>
  <c r="F13" i="1" s="1"/>
  <c r="M19" i="13"/>
  <c r="C21" i="1" s="1"/>
  <c r="E21" i="1" s="1"/>
  <c r="K13" i="13"/>
  <c r="F14" i="1" l="1"/>
  <c r="F15" i="1" s="1"/>
  <c r="F16" i="1" s="1"/>
  <c r="I13" i="1"/>
  <c r="J13" i="1" s="1"/>
  <c r="F17" i="1" l="1"/>
  <c r="F18" i="1" s="1"/>
  <c r="F19" i="1" s="1"/>
  <c r="I14" i="1"/>
  <c r="J14" i="1" s="1"/>
  <c r="I15" i="1"/>
  <c r="F20" i="1" l="1"/>
  <c r="F21" i="1" s="1"/>
  <c r="J15" i="1"/>
  <c r="I16" i="1"/>
  <c r="J16" i="1" l="1"/>
  <c r="I17" i="1"/>
  <c r="I18" i="1"/>
  <c r="J17" i="1" l="1"/>
  <c r="J18" i="1" s="1"/>
  <c r="I19" i="1"/>
  <c r="J19" i="1" l="1"/>
  <c r="I20" i="1"/>
  <c r="J20" i="1" l="1"/>
  <c r="I21" i="1"/>
  <c r="J21" i="1" l="1"/>
</calcChain>
</file>

<file path=xl/sharedStrings.xml><?xml version="1.0" encoding="utf-8"?>
<sst xmlns="http://schemas.openxmlformats.org/spreadsheetml/2006/main" count="909" uniqueCount="111">
  <si>
    <t>Hello and thank you for using the Charter Payment Estimator!</t>
  </si>
  <si>
    <t>First and foremost, this tool is only for estimates.  The figures here are not representative of what your payment may actually be.</t>
  </si>
  <si>
    <t>Secondly, this spreadsheet does not link to any reports generated or sent to the Arizona Department of Education.  The numbers that are present are calculations based on the figures that you have entered.</t>
  </si>
  <si>
    <t>Third, this spreadsheet will need to be filled out in its entirety up to the current payment for the estimator to provide the best estimate. If you do not update each month, it will continue the estimate based on the last entered data. Please note- You will need to enter your Base level Amount from your BSA 55-1 in cell K7 and any Base Support Level Adjustments from your BSA 55-1 in cell K16. These will repeat each month and you will only update them if the value on the BSA 55-1 changes.</t>
  </si>
  <si>
    <r>
      <t>Fourth, make sure you are using the correct reporting period (</t>
    </r>
    <r>
      <rPr>
        <sz val="12"/>
        <rFont val="Calibri"/>
        <family val="2"/>
      </rPr>
      <t>100th) for your figures (Unless you are approved for a 200 Day Calendar, then use 200th).</t>
    </r>
  </si>
  <si>
    <t>Fifth, for the ADM/ELL/SPED off the BSA 55-1, make sure you are referring to Non-AOI (also known as Brick &amp; Mortar),  AOI Full Time, and AOI Part Time and entering them in the correct spaces.</t>
  </si>
  <si>
    <t>Sixth, if you are a part of a Charter Network, make sure you use the support level weights for K-8 and 9-12 off your BSA55-1 in the Support Level Weight section of the monthly tabs. The formula in the calculated section of Weighted Student Count will not accurately calculate your support level weight since you are part of a network unless you enter your support level weights.</t>
  </si>
  <si>
    <t xml:space="preserve">Finally, After you have all of the sheets filled in up to the current month, go back to the BSA 64-1 worksheet.   </t>
  </si>
  <si>
    <t>Now that the disclaimers have been stated, let’s get down to business.</t>
  </si>
  <si>
    <t>On the individual month tabs:</t>
  </si>
  <si>
    <t>For Brick and Mortar  - Non-AOI (If applicable), you will only be using boxes A5, B5 and B20-B33.</t>
  </si>
  <si>
    <r>
      <rPr>
        <b/>
        <sz val="12"/>
        <color indexed="8"/>
        <rFont val="Calibri"/>
        <family val="2"/>
      </rPr>
      <t>Box A5</t>
    </r>
    <r>
      <rPr>
        <sz val="12"/>
        <color indexed="8"/>
        <rFont val="Calibri"/>
        <family val="2"/>
      </rPr>
      <t xml:space="preserve"> (If applicable) – This figure is for grades K-8 (including UE), which can be found on the </t>
    </r>
    <r>
      <rPr>
        <sz val="12"/>
        <color rgb="FF000000"/>
        <rFont val="Calibri"/>
        <family val="2"/>
      </rPr>
      <t>BSA 55-1</t>
    </r>
    <r>
      <rPr>
        <b/>
        <sz val="12"/>
        <color indexed="8"/>
        <rFont val="Calibri"/>
        <family val="2"/>
      </rPr>
      <t xml:space="preserve"> </t>
    </r>
    <r>
      <rPr>
        <sz val="12"/>
        <color rgb="FF000000"/>
        <rFont val="Calibri"/>
        <family val="2"/>
      </rPr>
      <t>u</t>
    </r>
    <r>
      <rPr>
        <sz val="12"/>
        <color indexed="8"/>
        <rFont val="Calibri"/>
        <family val="2"/>
      </rPr>
      <t>nder the “Non-AOI Student Count” column, row “K-8,UE”.</t>
    </r>
  </si>
  <si>
    <r>
      <rPr>
        <b/>
        <sz val="12"/>
        <color indexed="8"/>
        <rFont val="Calibri"/>
        <family val="2"/>
      </rPr>
      <t>Box B5</t>
    </r>
    <r>
      <rPr>
        <sz val="12"/>
        <color indexed="8"/>
        <rFont val="Calibri"/>
        <family val="2"/>
      </rPr>
      <t xml:space="preserve"> (If applicable) - This figure is for grades 9-12, which can be found on the BSA 55-1 under the “Non-AOI Student Count” column, row “9-12”.</t>
    </r>
  </si>
  <si>
    <r>
      <rPr>
        <b/>
        <sz val="12"/>
        <color indexed="8"/>
        <rFont val="Calibri"/>
        <family val="2"/>
      </rPr>
      <t>Boxes B20 and B21</t>
    </r>
    <r>
      <rPr>
        <sz val="12"/>
        <color indexed="8"/>
        <rFont val="Calibri"/>
        <family val="2"/>
      </rPr>
      <t xml:space="preserve"> (If applicable) – These figures are for K-3 Reading and K-3, which can be found in the Add Ons section on the BSA 55-1 under the “Non-AOI Student Count” column, use row “K-3”.  You will enter that the same figure for “K-3 Reading Program Add-On”, which is box B20 and "K-3 Add-On", which is box B21. Please note that the K-3 Reading Program Add On will not populate on the BSA 55-1 until the MOWR department flags your LEA as being approved.</t>
    </r>
  </si>
  <si>
    <r>
      <rPr>
        <b/>
        <sz val="12"/>
        <color indexed="8"/>
        <rFont val="Calibri"/>
        <family val="2"/>
      </rPr>
      <t>Box B22</t>
    </r>
    <r>
      <rPr>
        <sz val="12"/>
        <color indexed="8"/>
        <rFont val="Calibri"/>
        <family val="2"/>
      </rPr>
      <t xml:space="preserve"> (If applicable) – This figure is for the ELL add-on.  This figure can be found in the Add Ons section on the BSA 55-1 under the “Non-AOI Student Count” column, use row "ELL".</t>
    </r>
  </si>
  <si>
    <r>
      <rPr>
        <b/>
        <sz val="12"/>
        <color indexed="8"/>
        <rFont val="Calibri"/>
        <family val="2"/>
      </rPr>
      <t>Boxes B23-B33</t>
    </r>
    <r>
      <rPr>
        <sz val="12"/>
        <color indexed="8"/>
        <rFont val="Calibri"/>
        <family val="2"/>
      </rPr>
      <t xml:space="preserve"> (If applicable) – These figures are for the SPED add-ons.  These figures can be found in the Add Ons section on the BSA 55-1 under the “Non-AOI Student Count” column. Make sure you are referencing the correct SPED Add On need and entering it in the correct cell.</t>
    </r>
  </si>
  <si>
    <t>For AOI Full Time (If applicable), you will only be using boxes A9, B9 and D20-D33.</t>
  </si>
  <si>
    <t>Box A9 (If applicable) – This figure is for grades K-8 (including UE), which can be found on the BSA 55-1 under the “AOI-FT Student Count” column, row “K-8,UE”.</t>
  </si>
  <si>
    <t>Box B9 (If applicable) - This figure is for grades 9-12, which can be found on the BSA 55-1 under the “AOI-FT Student Count” column, row “9-12”.</t>
  </si>
  <si>
    <t>Boxes D20 and D21 (If applicable) – These figures are for K-3 Reading and K-3, which can be found in the Add Ons section on the BSA 55-1 under the “AOI-FT Student Count” column, use row “K-3”.  You will enter that the same figure for “K-3 Reading Program Add-On”, which is box D20 and "K-3 Add-On", which is box D21. Please note that the K-3 Reading Program Add On will not populate on the BSA 55-1 until the MOWR department flags your LEA as being approved.</t>
  </si>
  <si>
    <t>Box D22 (If applicable) – This figure is for the ELL add-on.  This figure can be found in the Add Ons section on the BSA 55-1 under the “AOI-FT Student Count” column, use row "ELL".</t>
  </si>
  <si>
    <t>Boxes D23-D33 (If applicable) – These figures are for the SPED add-ons.  These figures can be found in the Add Ons section on the BSA 55-1 under the “AOI-FT Student Count” column. Make sure you are referencing the correct SPED Add On need and entering it in the correct cell.</t>
  </si>
  <si>
    <t>For AOI Part Time (If applicable), you will only be using boxes A13, B13 and F20-F33.</t>
  </si>
  <si>
    <t>Box A13 (If applicable) – This figure is for grades K-8 (including UE), which can be found on the BSA 55-1 under the “AOI-PT Student Count” column, row “K-8,UE”.</t>
  </si>
  <si>
    <t>Box B13 (If applicable) - This figure is for grades 9-12, which can be found on the BSA 55-1 under the “AOI-PT Student Count” column, row “9-12”.</t>
  </si>
  <si>
    <t>Boxes F20 and F21 (If applicable) – These figures are for K-3 Reading and K-3, which can be found in the Add Ons section on the BSA 55-1 under the “AOI-PT Student Count” column, use row “K-3”.  You will enter that the same figure for “K-3 Reading Program Add-On”, which is box F20 and "K-3 Add-On", which is box F21. Please note that the K-3 Reading Program Add On will not populate on the BSA 55-1 until the MOWR department flags your LEA as being approved.</t>
  </si>
  <si>
    <t>Box F22 (If applicable) – This figure is for the ELL add-on.  This figure can be found in the Add Ons section on the BSA 55-1 under the “AOI-PT Student Count” column, use row "ELL".</t>
  </si>
  <si>
    <t>Boxes F23-F33 (If applicable) – These figures are for the SPED add-ons.  These figures can be found in the Add Ons section on the BSA 55-1 under the “AOI-PT Student Count” column. Make sure you are referencing the correct SPED Add On need and entering it in the correct cell.</t>
  </si>
  <si>
    <t>For use in the Base Support Level Calculation, you will only be using boxes K7 and K16.</t>
  </si>
  <si>
    <t>Base Level Amount Box K7</t>
  </si>
  <si>
    <t>This box is used for the Base Level Amount listed on the BSA 55-1. For most LEAs, this will remain constant all Fiscal Year unless your LEA receives late approval for a 200 Day Calendar. If your Base Level Amount changes on your BSA 55-1, just update it in the monthly tab that corresponds to the updated value on the BSA 55-1.</t>
  </si>
  <si>
    <t>Base Support Level Adjustments Box K16</t>
  </si>
  <si>
    <t>This box is used for any adjustments that are listed on the BSA 55-1; the most common figure in this area is for Audit Service Expense. If your Base Support Level Adjustments change on your BSA 55-1, just update it in the monthly tab that corresponds to the updated adjustments on the BSA 55-1.</t>
  </si>
  <si>
    <t>On the Main BSA 64-1 tab:</t>
  </si>
  <si>
    <t>Payment Adjustments (G10-G21)</t>
  </si>
  <si>
    <t>The most common type of payment adjustment that will show up here is the adjustment for the Statewide Recalc that is completed in late July.  The adjustments that are input here are primarily positive adjustments and these can be found on the BSA 64-1 in the "Payment/Adjustment Amount" column. Make sure to check your BSA 64-1 monthly for these adjustments.</t>
  </si>
  <si>
    <t>Offcycle Payments (H10-H21)</t>
  </si>
  <si>
    <t>These payments are rare but are sent out at a time that is not listed on the payment cycle list. If you know your LEA received one, input it here for the payment month in which it was received.</t>
  </si>
  <si>
    <t>Equalization Adjustments (K10-K21)</t>
  </si>
  <si>
    <t>This field will only be acquired from the BSA 64-1 report for that payment; but ensuring that you input the numbers correctly here will help your estimating for the following months.  This figure can be found on the top of the BSA 64-1 report on row “Adjustments to Equalization Assistance”. Make sure you input this number into the corresponding box correctly each month.</t>
  </si>
  <si>
    <r>
      <t xml:space="preserve">For Charters Only - Payments are </t>
    </r>
    <r>
      <rPr>
        <u/>
        <sz val="28"/>
        <color indexed="8"/>
        <rFont val="Calibri"/>
        <family val="2"/>
      </rPr>
      <t>ESTIMATES ONLY</t>
    </r>
    <r>
      <rPr>
        <sz val="28"/>
        <color indexed="8"/>
        <rFont val="Calibri"/>
        <family val="2"/>
      </rPr>
      <t xml:space="preserve">
</t>
    </r>
    <r>
      <rPr>
        <sz val="20"/>
        <color indexed="8"/>
        <rFont val="Calibri"/>
        <family val="2"/>
      </rPr>
      <t>Please see the Estimator Instructions for help filling out this form.</t>
    </r>
  </si>
  <si>
    <t>Net CY Annual Basic State Aid</t>
  </si>
  <si>
    <t>CY YTD BSA % Due</t>
  </si>
  <si>
    <t>BSA to be Paid YTD</t>
  </si>
  <si>
    <t>Calculated Current Month Payment</t>
  </si>
  <si>
    <t>Adjustment to Payment (One time adjustments)</t>
  </si>
  <si>
    <t>Current Month Payment</t>
  </si>
  <si>
    <t>Actual Equalization Assistance Paid YTD</t>
  </si>
  <si>
    <t>Equalization Adjustments (Total from BSA64-1)</t>
  </si>
  <si>
    <t>Number</t>
  </si>
  <si>
    <t>Percentage in Decimal form</t>
  </si>
  <si>
    <t>Column C * Column D</t>
  </si>
  <si>
    <t>BSA Paid YTD - Prior Month BSA Paid YTD</t>
  </si>
  <si>
    <t xml:space="preserve">Payment Adjustments </t>
  </si>
  <si>
    <t xml:space="preserve">Off cycle payments </t>
  </si>
  <si>
    <t>Calc Current Month Payment + Adjustments</t>
  </si>
  <si>
    <t>Current month payment + Prior month BSA Paid YTD</t>
  </si>
  <si>
    <t>AUG</t>
  </si>
  <si>
    <t>SEP</t>
  </si>
  <si>
    <t>OCT</t>
  </si>
  <si>
    <t>NOV</t>
  </si>
  <si>
    <t>DEC</t>
  </si>
  <si>
    <t>JAN</t>
  </si>
  <si>
    <t>APR</t>
  </si>
  <si>
    <t>MAY</t>
  </si>
  <si>
    <t>Instructions Tab</t>
  </si>
  <si>
    <t>Student Counts  BSA 55-1</t>
  </si>
  <si>
    <t>Support Level Weight  BSA 55-1</t>
  </si>
  <si>
    <t>Brick and Mortar</t>
  </si>
  <si>
    <t>Brick and Mortar -Non AOI</t>
  </si>
  <si>
    <t>Unweighted K-8 ADM</t>
  </si>
  <si>
    <t>Unweighted 9-12 ADM</t>
  </si>
  <si>
    <t>K-8 Weight</t>
  </si>
  <si>
    <t>9-12 Weight</t>
  </si>
  <si>
    <t>Weighted K-8 ADM</t>
  </si>
  <si>
    <t>Weighted 9-12 ADM</t>
  </si>
  <si>
    <t>Weighted Add-On</t>
  </si>
  <si>
    <t>Base Level Amount  BSA 55-1</t>
  </si>
  <si>
    <t>Base Level Amount</t>
  </si>
  <si>
    <t>AOI Full Time</t>
  </si>
  <si>
    <t xml:space="preserve">Base Support Level </t>
  </si>
  <si>
    <t>Additional Assistance</t>
  </si>
  <si>
    <t>AOI Part Time</t>
  </si>
  <si>
    <t>Total Weighted Student Count</t>
  </si>
  <si>
    <t>Base Support Level Adjustments</t>
  </si>
  <si>
    <t>Total Additional Assistance</t>
  </si>
  <si>
    <t>BSA 55-1 Add Ons</t>
  </si>
  <si>
    <t>Brick and Mortar - Non AOI</t>
  </si>
  <si>
    <t>Adjusted Base Support Level</t>
  </si>
  <si>
    <t>Equalization Assistance</t>
  </si>
  <si>
    <t>Student Counts</t>
  </si>
  <si>
    <t>Add-Ons</t>
  </si>
  <si>
    <t>K-3 Reading</t>
  </si>
  <si>
    <t>K-3</t>
  </si>
  <si>
    <t>ELL</t>
  </si>
  <si>
    <t>HI</t>
  </si>
  <si>
    <t>MD-R, A-R, SMR-R</t>
  </si>
  <si>
    <t>MD-SC, A-SC, SMR-SC</t>
  </si>
  <si>
    <t>MDSSI</t>
  </si>
  <si>
    <t>OI R</t>
  </si>
  <si>
    <t>OI SC</t>
  </si>
  <si>
    <t>DD,ED,MIMR,SLD,SLI,OHI</t>
  </si>
  <si>
    <t>EDP</t>
  </si>
  <si>
    <t>MOMR</t>
  </si>
  <si>
    <t>G</t>
  </si>
  <si>
    <t>VI</t>
  </si>
  <si>
    <t>JUL</t>
  </si>
  <si>
    <t>FEB</t>
  </si>
  <si>
    <t>MAR</t>
  </si>
  <si>
    <t>JUN</t>
  </si>
  <si>
    <t>FRL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</si>
</sst>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00"/>
  </numFmts>
  <fonts count="28" x14ac:knownFonts="1">
    <font>
      <sz val="11"/>
      <color theme="1"/>
      <name val="Calibri"/>
      <family val="2"/>
      <scheme val="minor"/>
    </font>
    <font>
      <sz val="20"/>
      <color indexed="8"/>
      <name val="Calibri"/>
      <family val="2"/>
    </font>
    <font>
      <sz val="28"/>
      <color indexed="8"/>
      <name val="Calibri"/>
      <family val="2"/>
    </font>
    <font>
      <u/>
      <sz val="28"/>
      <color indexed="8"/>
      <name val="Calibri"/>
      <family val="2"/>
    </font>
    <font>
      <sz val="12"/>
      <color indexed="8"/>
      <name val="Calibri"/>
      <family val="2"/>
    </font>
    <font>
      <sz val="12"/>
      <name val="Calibri"/>
      <family val="2"/>
    </font>
    <font>
      <b/>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sz val="10"/>
      <color theme="1"/>
      <name val="Calibri"/>
      <family val="2"/>
      <scheme val="minor"/>
    </font>
    <font>
      <sz val="10"/>
      <color theme="0"/>
      <name val="Calibri"/>
      <family val="2"/>
      <scheme val="minor"/>
    </font>
    <font>
      <b/>
      <u/>
      <sz val="12"/>
      <name val="Calibri"/>
      <family val="2"/>
      <scheme val="minor"/>
    </font>
    <font>
      <sz val="12"/>
      <name val="Calibri"/>
      <family val="2"/>
      <scheme val="minor"/>
    </font>
    <font>
      <sz val="11"/>
      <name val="Calibri"/>
      <family val="2"/>
      <scheme val="minor"/>
    </font>
    <font>
      <sz val="11"/>
      <color theme="0" tint="-4.9989318521683403E-2"/>
      <name val="Calibri"/>
      <family val="2"/>
      <scheme val="minor"/>
    </font>
    <font>
      <b/>
      <sz val="10"/>
      <color theme="1"/>
      <name val="Calibri"/>
      <family val="2"/>
      <scheme val="minor"/>
    </font>
    <font>
      <b/>
      <sz val="10"/>
      <name val="Calibri"/>
      <family val="2"/>
      <scheme val="minor"/>
    </font>
    <font>
      <sz val="9"/>
      <color theme="1"/>
      <name val="Calibri"/>
      <family val="2"/>
      <scheme val="minor"/>
    </font>
    <font>
      <b/>
      <u/>
      <sz val="12"/>
      <color theme="0"/>
      <name val="Calibri"/>
      <family val="2"/>
      <scheme val="minor"/>
    </font>
    <font>
      <sz val="8"/>
      <color theme="1"/>
      <name val="Calibri"/>
      <family val="2"/>
      <scheme val="minor"/>
    </font>
    <font>
      <sz val="28"/>
      <color theme="1"/>
      <name val="Calibri"/>
      <family val="2"/>
      <scheme val="minor"/>
    </font>
    <font>
      <u/>
      <sz val="20"/>
      <name val="Calibri"/>
      <family val="2"/>
      <scheme val="minor"/>
    </font>
    <font>
      <u/>
      <sz val="11"/>
      <color theme="10"/>
      <name val="Calibri"/>
      <family val="2"/>
      <scheme val="minor"/>
    </font>
    <font>
      <sz val="12"/>
      <color rgb="FF000000"/>
      <name val="Calibri"/>
      <family val="2"/>
    </font>
  </fonts>
  <fills count="1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6" tint="0.79998168889431442"/>
        <bgColor theme="8" tint="0.79995117038483843"/>
      </patternFill>
    </fill>
    <fill>
      <patternFill patternType="solid">
        <fgColor theme="6" tint="0.59999389629810485"/>
        <bgColor theme="8" tint="0.79995117038483843"/>
      </patternFill>
    </fill>
    <fill>
      <patternFill patternType="solid">
        <fgColor theme="6" tint="0.39997558519241921"/>
        <bgColor theme="8" tint="0.79995117038483843"/>
      </patternFill>
    </fill>
    <fill>
      <gradientFill degree="90">
        <stop position="0">
          <color theme="0"/>
        </stop>
        <stop position="1">
          <color theme="4" tint="0.80001220740379042"/>
        </stop>
      </gradientFill>
    </fill>
    <fill>
      <gradientFill degree="270">
        <stop position="0">
          <color theme="0"/>
        </stop>
        <stop position="1">
          <color theme="4"/>
        </stop>
      </gradientFill>
    </fill>
    <fill>
      <gradientFill type="path" left="0.5" right="0.5" top="0.5" bottom="0.5">
        <stop position="0">
          <color theme="0"/>
        </stop>
        <stop position="1">
          <color rgb="FFFFC000"/>
        </stop>
      </gradientFill>
    </fill>
    <fill>
      <patternFill patternType="solid">
        <fgColor rgb="FFFFFF00"/>
        <bgColor indexed="64"/>
      </patternFill>
    </fill>
    <fill>
      <patternFill patternType="solid">
        <fgColor theme="7" tint="-0.249977111117893"/>
        <bgColor indexed="64"/>
      </patternFill>
    </fill>
  </fills>
  <borders count="59">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4" tint="0.39991454817346722"/>
      </left>
      <right style="thick">
        <color theme="4" tint="0.39991454817346722"/>
      </right>
      <top/>
      <bottom/>
      <diagonal/>
    </border>
    <border>
      <left style="thick">
        <color theme="4" tint="0.39991454817346722"/>
      </left>
      <right style="thick">
        <color theme="4" tint="0.39991454817346722"/>
      </right>
      <top/>
      <bottom style="thick">
        <color theme="4" tint="0.39991454817346722"/>
      </bottom>
      <diagonal/>
    </border>
    <border>
      <left style="thick">
        <color theme="4" tint="0.39991454817346722"/>
      </left>
      <right style="thick">
        <color theme="4" tint="0.39991454817346722"/>
      </right>
      <top style="thick">
        <color theme="4" tint="0.39991454817346722"/>
      </top>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style="thick">
        <color theme="3" tint="-0.24994659260841701"/>
      </right>
      <top/>
      <bottom/>
      <diagonal/>
    </border>
    <border>
      <left style="thick">
        <color theme="4" tint="0.79992065187536243"/>
      </left>
      <right style="thick">
        <color theme="4" tint="0.79992065187536243"/>
      </right>
      <top style="thick">
        <color theme="4" tint="0.79992065187536243"/>
      </top>
      <bottom/>
      <diagonal/>
    </border>
    <border>
      <left style="thick">
        <color theme="4" tint="0.79992065187536243"/>
      </left>
      <right style="thick">
        <color theme="4" tint="0.79992065187536243"/>
      </right>
      <top/>
      <bottom/>
      <diagonal/>
    </border>
    <border>
      <left style="thick">
        <color theme="4" tint="0.79992065187536243"/>
      </left>
      <right style="thick">
        <color theme="4" tint="0.79992065187536243"/>
      </right>
      <top/>
      <bottom style="thick">
        <color theme="4" tint="0.79992065187536243"/>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ck">
        <color theme="7" tint="-0.249977111117893"/>
      </right>
      <top/>
      <bottom/>
      <diagonal/>
    </border>
    <border>
      <left style="thick">
        <color theme="7" tint="-0.249977111117893"/>
      </left>
      <right style="thick">
        <color theme="7" tint="-0.249977111117893"/>
      </right>
      <top/>
      <bottom style="thick">
        <color theme="7" tint="-0.249977111117893"/>
      </bottom>
      <diagonal/>
    </border>
    <border>
      <left style="thick">
        <color theme="3" tint="-0.24994659260841701"/>
      </left>
      <right style="thick">
        <color theme="3" tint="-0.24994659260841701"/>
      </right>
      <top/>
      <bottom style="medium">
        <color theme="7" tint="-0.249977111117893"/>
      </bottom>
      <diagonal/>
    </border>
    <border>
      <left/>
      <right style="thick">
        <color rgb="FFFFC000"/>
      </right>
      <top/>
      <bottom/>
      <diagonal/>
    </border>
    <border>
      <left/>
      <right style="thick">
        <color rgb="FFFFC000"/>
      </right>
      <top style="thick">
        <color rgb="FFFFC000"/>
      </top>
      <bottom/>
      <diagonal/>
    </border>
    <border>
      <left style="thick">
        <color rgb="FFFFC000"/>
      </left>
      <right style="thick">
        <color rgb="FFFFC000"/>
      </right>
      <top/>
      <bottom style="thick">
        <color rgb="FFFFC000"/>
      </bottom>
      <diagonal/>
    </border>
    <border>
      <left/>
      <right style="medium">
        <color indexed="64"/>
      </right>
      <top style="thin">
        <color indexed="64"/>
      </top>
      <bottom/>
      <diagonal/>
    </border>
  </borders>
  <cellStyleXfs count="3">
    <xf numFmtId="0" fontId="0" fillId="0" borderId="0"/>
    <xf numFmtId="44" fontId="7" fillId="0" borderId="0" applyFont="0" applyFill="0" applyBorder="0" applyAlignment="0" applyProtection="0"/>
    <xf numFmtId="0" fontId="26" fillId="0" borderId="0" applyNumberFormat="0" applyFill="0" applyBorder="0" applyAlignment="0" applyProtection="0"/>
  </cellStyleXfs>
  <cellXfs count="140">
    <xf numFmtId="0" fontId="0" fillId="0" borderId="0" xfId="0"/>
    <xf numFmtId="0" fontId="11" fillId="2" borderId="0" xfId="0" applyFont="1" applyFill="1" applyAlignment="1">
      <alignment vertical="center" wrapText="1"/>
    </xf>
    <xf numFmtId="0" fontId="11" fillId="2" borderId="0" xfId="0" applyFont="1" applyFill="1" applyAlignment="1">
      <alignment wrapText="1"/>
    </xf>
    <xf numFmtId="0" fontId="11" fillId="2" borderId="0" xfId="0" applyFont="1" applyFill="1"/>
    <xf numFmtId="0" fontId="12" fillId="2" borderId="0" xfId="0" applyFont="1" applyFill="1" applyAlignment="1">
      <alignment vertical="center" wrapText="1"/>
    </xf>
    <xf numFmtId="0" fontId="11" fillId="0" borderId="0" xfId="0" applyFont="1"/>
    <xf numFmtId="0" fontId="11" fillId="2" borderId="38" xfId="0" applyFont="1" applyFill="1" applyBorder="1" applyAlignment="1">
      <alignment vertical="center" wrapText="1"/>
    </xf>
    <xf numFmtId="0" fontId="11" fillId="2" borderId="39" xfId="0" applyFont="1" applyFill="1" applyBorder="1" applyAlignment="1">
      <alignment vertical="center" wrapText="1"/>
    </xf>
    <xf numFmtId="0" fontId="15" fillId="2" borderId="0" xfId="0" applyFont="1" applyFill="1" applyAlignment="1">
      <alignment vertical="center" wrapText="1"/>
    </xf>
    <xf numFmtId="0" fontId="12" fillId="4" borderId="40" xfId="0" applyFont="1" applyFill="1" applyBorder="1" applyAlignment="1">
      <alignment vertical="center" wrapText="1"/>
    </xf>
    <xf numFmtId="0" fontId="16" fillId="7" borderId="0" xfId="0" applyFont="1" applyFill="1" applyAlignment="1">
      <alignment vertical="center" wrapText="1"/>
    </xf>
    <xf numFmtId="0" fontId="11" fillId="2" borderId="45" xfId="0" applyFont="1" applyFill="1" applyBorder="1" applyAlignment="1">
      <alignment vertical="center" wrapText="1"/>
    </xf>
    <xf numFmtId="0" fontId="11" fillId="2" borderId="46" xfId="0" applyFont="1" applyFill="1" applyBorder="1" applyAlignment="1">
      <alignment vertical="center" wrapText="1"/>
    </xf>
    <xf numFmtId="0" fontId="15" fillId="6" borderId="47" xfId="0" applyFont="1" applyFill="1" applyBorder="1" applyAlignment="1">
      <alignment vertical="center" wrapText="1"/>
    </xf>
    <xf numFmtId="0" fontId="11" fillId="2" borderId="48" xfId="0" applyFont="1" applyFill="1" applyBorder="1" applyAlignment="1">
      <alignment vertical="center" wrapText="1"/>
    </xf>
    <xf numFmtId="0" fontId="22" fillId="8" borderId="45" xfId="0" applyFont="1" applyFill="1" applyBorder="1" applyAlignment="1">
      <alignment vertical="center" wrapText="1"/>
    </xf>
    <xf numFmtId="0" fontId="25" fillId="7" borderId="0" xfId="0" applyFont="1" applyFill="1" applyAlignment="1">
      <alignment vertical="center" wrapText="1"/>
    </xf>
    <xf numFmtId="0" fontId="0" fillId="2" borderId="0" xfId="0" applyFill="1" applyProtection="1">
      <protection hidden="1"/>
    </xf>
    <xf numFmtId="0" fontId="0" fillId="0" borderId="0" xfId="0" applyProtection="1">
      <protection hidden="1"/>
    </xf>
    <xf numFmtId="0" fontId="13" fillId="6" borderId="1" xfId="0" applyFont="1" applyFill="1" applyBorder="1" applyProtection="1">
      <protection hidden="1"/>
    </xf>
    <xf numFmtId="0" fontId="0" fillId="0" borderId="2" xfId="0" applyBorder="1" applyProtection="1">
      <protection locked="0" hidden="1"/>
    </xf>
    <xf numFmtId="0" fontId="0" fillId="0" borderId="3" xfId="0" applyBorder="1" applyProtection="1">
      <protection locked="0" hidden="1"/>
    </xf>
    <xf numFmtId="165" fontId="0" fillId="0" borderId="2" xfId="0" applyNumberFormat="1" applyBorder="1" applyProtection="1">
      <protection locked="0" hidden="1"/>
    </xf>
    <xf numFmtId="165" fontId="0" fillId="0" borderId="3" xfId="0" applyNumberFormat="1" applyBorder="1" applyProtection="1">
      <protection locked="0" hidden="1"/>
    </xf>
    <xf numFmtId="165" fontId="0" fillId="7" borderId="2" xfId="0" applyNumberFormat="1" applyFill="1" applyBorder="1" applyProtection="1">
      <protection hidden="1"/>
    </xf>
    <xf numFmtId="165" fontId="0" fillId="7" borderId="32" xfId="0" applyNumberFormat="1" applyFill="1" applyBorder="1" applyProtection="1">
      <protection hidden="1"/>
    </xf>
    <xf numFmtId="165" fontId="0" fillId="7" borderId="3" xfId="0" applyNumberFormat="1" applyFill="1" applyBorder="1" applyProtection="1">
      <protection hidden="1"/>
    </xf>
    <xf numFmtId="0" fontId="13" fillId="5" borderId="1" xfId="0" applyFont="1" applyFill="1" applyBorder="1" applyProtection="1">
      <protection hidden="1"/>
    </xf>
    <xf numFmtId="0" fontId="13" fillId="4" borderId="1" xfId="0" applyFont="1" applyFill="1" applyBorder="1" applyProtection="1">
      <protection hidden="1"/>
    </xf>
    <xf numFmtId="0" fontId="0" fillId="2" borderId="24" xfId="0" applyFill="1" applyBorder="1" applyProtection="1">
      <protection hidden="1"/>
    </xf>
    <xf numFmtId="0" fontId="20" fillId="10" borderId="5" xfId="0" applyFont="1" applyFill="1" applyBorder="1" applyProtection="1">
      <protection hidden="1"/>
    </xf>
    <xf numFmtId="0" fontId="18" fillId="2" borderId="0" xfId="0" applyFont="1" applyFill="1" applyProtection="1">
      <protection hidden="1"/>
    </xf>
    <xf numFmtId="16" fontId="20" fillId="10" borderId="5" xfId="0" applyNumberFormat="1" applyFont="1" applyFill="1" applyBorder="1" applyProtection="1">
      <protection hidden="1"/>
    </xf>
    <xf numFmtId="0" fontId="14" fillId="8" borderId="1" xfId="0" applyFont="1" applyFill="1" applyBorder="1" applyProtection="1">
      <protection hidden="1"/>
    </xf>
    <xf numFmtId="165" fontId="0" fillId="7" borderId="4" xfId="0" applyNumberFormat="1" applyFill="1" applyBorder="1" applyProtection="1">
      <protection hidden="1"/>
    </xf>
    <xf numFmtId="0" fontId="0" fillId="7" borderId="5" xfId="0" applyFill="1" applyBorder="1" applyProtection="1">
      <protection hidden="1"/>
    </xf>
    <xf numFmtId="1" fontId="0" fillId="7" borderId="5" xfId="0" applyNumberFormat="1" applyFill="1" applyBorder="1" applyProtection="1">
      <protection hidden="1"/>
    </xf>
    <xf numFmtId="44" fontId="0" fillId="2" borderId="0" xfId="0" applyNumberFormat="1" applyFill="1" applyProtection="1">
      <protection hidden="1"/>
    </xf>
    <xf numFmtId="44" fontId="7" fillId="7" borderId="5" xfId="1" applyFont="1" applyFill="1" applyBorder="1" applyProtection="1">
      <protection hidden="1"/>
    </xf>
    <xf numFmtId="0" fontId="19" fillId="10" borderId="1" xfId="0" applyFont="1" applyFill="1" applyBorder="1" applyProtection="1">
      <protection hidden="1"/>
    </xf>
    <xf numFmtId="0" fontId="19" fillId="10" borderId="5" xfId="0" applyFont="1" applyFill="1" applyBorder="1" applyProtection="1">
      <protection hidden="1"/>
    </xf>
    <xf numFmtId="44" fontId="7" fillId="2" borderId="13" xfId="1" applyFont="1" applyFill="1" applyBorder="1" applyProtection="1">
      <protection locked="0" hidden="1"/>
    </xf>
    <xf numFmtId="44" fontId="0" fillId="7" borderId="5" xfId="0" applyNumberFormat="1" applyFill="1" applyBorder="1" applyProtection="1">
      <protection hidden="1"/>
    </xf>
    <xf numFmtId="0" fontId="0" fillId="6" borderId="16" xfId="0" applyFill="1" applyBorder="1" applyAlignment="1" applyProtection="1">
      <alignment horizontal="center"/>
      <protection hidden="1"/>
    </xf>
    <xf numFmtId="0" fontId="0" fillId="6" borderId="12" xfId="0" applyFill="1" applyBorder="1" applyAlignment="1" applyProtection="1">
      <alignment horizontal="center"/>
      <protection hidden="1"/>
    </xf>
    <xf numFmtId="0" fontId="0" fillId="5" borderId="16" xfId="0" applyFill="1" applyBorder="1" applyAlignment="1" applyProtection="1">
      <alignment horizontal="center"/>
      <protection hidden="1"/>
    </xf>
    <xf numFmtId="0" fontId="0" fillId="5" borderId="12" xfId="0" applyFill="1" applyBorder="1" applyAlignment="1" applyProtection="1">
      <alignment horizontal="center"/>
      <protection hidden="1"/>
    </xf>
    <xf numFmtId="0" fontId="8" fillId="8" borderId="15" xfId="0" applyFont="1" applyFill="1" applyBorder="1" applyAlignment="1" applyProtection="1">
      <alignment horizontal="center"/>
      <protection hidden="1"/>
    </xf>
    <xf numFmtId="0" fontId="8" fillId="8" borderId="14" xfId="0" applyFont="1" applyFill="1" applyBorder="1" applyAlignment="1" applyProtection="1">
      <alignment horizontal="center"/>
      <protection hidden="1"/>
    </xf>
    <xf numFmtId="44" fontId="17" fillId="0" borderId="44" xfId="0" applyNumberFormat="1" applyFont="1" applyBorder="1" applyProtection="1">
      <protection hidden="1"/>
    </xf>
    <xf numFmtId="0" fontId="24" fillId="2" borderId="34" xfId="0" applyFont="1" applyFill="1" applyBorder="1" applyAlignment="1" applyProtection="1">
      <alignment vertical="center" wrapText="1"/>
      <protection hidden="1"/>
    </xf>
    <xf numFmtId="0" fontId="0" fillId="2" borderId="0" xfId="0" applyFill="1" applyAlignment="1" applyProtection="1">
      <alignment wrapText="1"/>
      <protection hidden="1"/>
    </xf>
    <xf numFmtId="0" fontId="0" fillId="15" borderId="13" xfId="0" applyFill="1" applyBorder="1" applyAlignment="1" applyProtection="1">
      <alignment wrapText="1"/>
      <protection hidden="1"/>
    </xf>
    <xf numFmtId="0" fontId="0" fillId="0" borderId="0" xfId="0" applyAlignment="1" applyProtection="1">
      <alignment wrapText="1"/>
      <protection hidden="1"/>
    </xf>
    <xf numFmtId="44" fontId="7" fillId="2" borderId="0" xfId="1" applyFont="1" applyFill="1" applyAlignment="1" applyProtection="1">
      <alignment wrapText="1"/>
      <protection hidden="1"/>
    </xf>
    <xf numFmtId="0" fontId="23" fillId="14" borderId="1" xfId="0" applyFont="1" applyFill="1" applyBorder="1" applyAlignment="1" applyProtection="1">
      <alignment wrapText="1"/>
      <protection hidden="1"/>
    </xf>
    <xf numFmtId="0" fontId="23" fillId="14" borderId="6" xfId="0" applyFont="1" applyFill="1" applyBorder="1" applyAlignment="1" applyProtection="1">
      <alignment wrapText="1"/>
      <protection hidden="1"/>
    </xf>
    <xf numFmtId="0" fontId="0" fillId="14" borderId="6" xfId="0" applyFill="1" applyBorder="1" applyAlignment="1" applyProtection="1">
      <alignment wrapText="1"/>
      <protection hidden="1"/>
    </xf>
    <xf numFmtId="0" fontId="0" fillId="0" borderId="21" xfId="0" applyBorder="1" applyAlignment="1" applyProtection="1">
      <alignment wrapText="1"/>
      <protection hidden="1"/>
    </xf>
    <xf numFmtId="44" fontId="7" fillId="0" borderId="41" xfId="1" applyFont="1" applyFill="1" applyBorder="1" applyAlignment="1" applyProtection="1">
      <alignment wrapText="1"/>
      <protection hidden="1"/>
    </xf>
    <xf numFmtId="164" fontId="0" fillId="7" borderId="25" xfId="0" applyNumberFormat="1" applyFill="1" applyBorder="1" applyAlignment="1" applyProtection="1">
      <alignment wrapText="1"/>
      <protection hidden="1"/>
    </xf>
    <xf numFmtId="44" fontId="7" fillId="7" borderId="4" xfId="1" applyFont="1" applyFill="1" applyBorder="1" applyAlignment="1" applyProtection="1">
      <alignment wrapText="1"/>
      <protection hidden="1"/>
    </xf>
    <xf numFmtId="44" fontId="7" fillId="0" borderId="4" xfId="1" applyFont="1" applyFill="1" applyBorder="1" applyAlignment="1" applyProtection="1">
      <alignment wrapText="1"/>
      <protection locked="0" hidden="1"/>
    </xf>
    <xf numFmtId="44" fontId="10" fillId="7" borderId="29" xfId="1" applyFont="1" applyFill="1" applyBorder="1" applyAlignment="1" applyProtection="1">
      <alignment wrapText="1"/>
      <protection hidden="1"/>
    </xf>
    <xf numFmtId="44" fontId="7" fillId="7" borderId="28" xfId="1" applyFont="1" applyFill="1" applyBorder="1" applyAlignment="1" applyProtection="1">
      <alignment wrapText="1"/>
      <protection hidden="1"/>
    </xf>
    <xf numFmtId="44" fontId="7" fillId="0" borderId="7" xfId="1" applyFont="1" applyFill="1" applyBorder="1" applyAlignment="1" applyProtection="1">
      <alignment wrapText="1"/>
      <protection locked="0" hidden="1"/>
    </xf>
    <xf numFmtId="44" fontId="0" fillId="2" borderId="0" xfId="0" applyNumberFormat="1" applyFill="1" applyAlignment="1" applyProtection="1">
      <alignment wrapText="1"/>
      <protection hidden="1"/>
    </xf>
    <xf numFmtId="0" fontId="0" fillId="0" borderId="22" xfId="0" applyBorder="1" applyAlignment="1" applyProtection="1">
      <alignment wrapText="1"/>
      <protection hidden="1"/>
    </xf>
    <xf numFmtId="44" fontId="7" fillId="0" borderId="42" xfId="1" applyFont="1" applyFill="1" applyBorder="1" applyAlignment="1" applyProtection="1">
      <alignment wrapText="1"/>
      <protection hidden="1"/>
    </xf>
    <xf numFmtId="164" fontId="0" fillId="7" borderId="26" xfId="0" applyNumberFormat="1" applyFill="1" applyBorder="1" applyAlignment="1" applyProtection="1">
      <alignment wrapText="1"/>
      <protection hidden="1"/>
    </xf>
    <xf numFmtId="44" fontId="7" fillId="7" borderId="5" xfId="1" applyFont="1" applyFill="1" applyBorder="1" applyAlignment="1" applyProtection="1">
      <alignment wrapText="1"/>
      <protection hidden="1"/>
    </xf>
    <xf numFmtId="44" fontId="7" fillId="0" borderId="5" xfId="1" applyFont="1" applyFill="1" applyBorder="1" applyAlignment="1" applyProtection="1">
      <alignment wrapText="1"/>
      <protection locked="0" hidden="1"/>
    </xf>
    <xf numFmtId="44" fontId="10" fillId="7" borderId="30" xfId="1" applyFont="1" applyFill="1" applyBorder="1" applyAlignment="1" applyProtection="1">
      <alignment wrapText="1"/>
      <protection hidden="1"/>
    </xf>
    <xf numFmtId="44" fontId="7" fillId="2" borderId="0" xfId="1" applyFont="1" applyFill="1" applyBorder="1" applyAlignment="1" applyProtection="1">
      <alignment wrapText="1"/>
      <protection hidden="1"/>
    </xf>
    <xf numFmtId="0" fontId="0" fillId="0" borderId="23" xfId="0" applyBorder="1" applyAlignment="1" applyProtection="1">
      <alignment wrapText="1"/>
      <protection hidden="1"/>
    </xf>
    <xf numFmtId="44" fontId="7" fillId="0" borderId="43" xfId="1" applyFont="1" applyFill="1" applyBorder="1" applyAlignment="1" applyProtection="1">
      <alignment wrapText="1"/>
      <protection hidden="1"/>
    </xf>
    <xf numFmtId="164" fontId="0" fillId="7" borderId="27" xfId="0" applyNumberFormat="1" applyFill="1" applyBorder="1" applyAlignment="1" applyProtection="1">
      <alignment wrapText="1"/>
      <protection hidden="1"/>
    </xf>
    <xf numFmtId="44" fontId="7" fillId="7" borderId="6" xfId="1" applyFont="1" applyFill="1" applyBorder="1" applyAlignment="1" applyProtection="1">
      <alignment wrapText="1"/>
      <protection hidden="1"/>
    </xf>
    <xf numFmtId="44" fontId="7" fillId="0" borderId="6" xfId="1" applyFont="1" applyFill="1" applyBorder="1" applyAlignment="1" applyProtection="1">
      <alignment wrapText="1"/>
      <protection locked="0" hidden="1"/>
    </xf>
    <xf numFmtId="44" fontId="10" fillId="7" borderId="31" xfId="1" applyFont="1" applyFill="1" applyBorder="1" applyAlignment="1" applyProtection="1">
      <alignment wrapText="1"/>
      <protection hidden="1"/>
    </xf>
    <xf numFmtId="44" fontId="7" fillId="2" borderId="0" xfId="1" applyFont="1" applyFill="1" applyBorder="1" applyProtection="1">
      <protection hidden="1"/>
    </xf>
    <xf numFmtId="0" fontId="0" fillId="11" borderId="21" xfId="0" applyFill="1" applyBorder="1"/>
    <xf numFmtId="165" fontId="0" fillId="9" borderId="17" xfId="0" applyNumberFormat="1" applyFill="1" applyBorder="1" applyAlignment="1">
      <alignment horizontal="center"/>
    </xf>
    <xf numFmtId="0" fontId="0" fillId="11" borderId="23" xfId="0" applyFill="1" applyBorder="1"/>
    <xf numFmtId="165" fontId="0" fillId="9" borderId="18" xfId="0" applyNumberFormat="1" applyFill="1" applyBorder="1" applyAlignment="1">
      <alignment horizontal="center"/>
    </xf>
    <xf numFmtId="0" fontId="0" fillId="12" borderId="33" xfId="0" applyFill="1" applyBorder="1"/>
    <xf numFmtId="165" fontId="0" fillId="9" borderId="19" xfId="0" applyNumberFormat="1" applyFill="1" applyBorder="1" applyAlignment="1">
      <alignment horizontal="center"/>
    </xf>
    <xf numFmtId="0" fontId="0" fillId="13" borderId="21" xfId="0" applyFill="1" applyBorder="1"/>
    <xf numFmtId="0" fontId="21" fillId="13" borderId="22" xfId="0" applyFont="1" applyFill="1" applyBorder="1"/>
    <xf numFmtId="165" fontId="0" fillId="9" borderId="20" xfId="0" applyNumberFormat="1" applyFill="1" applyBorder="1" applyAlignment="1">
      <alignment horizontal="center"/>
    </xf>
    <xf numFmtId="0" fontId="0" fillId="13" borderId="22" xfId="0" applyFill="1" applyBorder="1"/>
    <xf numFmtId="0" fontId="0" fillId="13" borderId="50" xfId="0" applyFill="1" applyBorder="1"/>
    <xf numFmtId="0" fontId="0" fillId="13" borderId="23" xfId="0" applyFill="1" applyBorder="1"/>
    <xf numFmtId="165" fontId="0" fillId="0" borderId="8" xfId="0" applyNumberFormat="1" applyBorder="1" applyProtection="1">
      <protection locked="0"/>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9" xfId="0" applyNumberFormat="1" applyBorder="1" applyProtection="1">
      <protection locked="0"/>
    </xf>
    <xf numFmtId="165" fontId="0" fillId="0" borderId="51" xfId="0" applyNumberFormat="1" applyBorder="1" applyProtection="1">
      <protection locked="0"/>
    </xf>
    <xf numFmtId="0" fontId="0" fillId="15" borderId="13" xfId="0" applyFill="1" applyBorder="1" applyAlignment="1" applyProtection="1">
      <alignment horizontal="center" vertical="center" wrapText="1"/>
      <protection hidden="1"/>
    </xf>
    <xf numFmtId="44" fontId="7" fillId="0" borderId="6" xfId="1" applyFont="1" applyFill="1" applyBorder="1" applyAlignment="1" applyProtection="1">
      <alignment wrapText="1"/>
      <protection hidden="1"/>
    </xf>
    <xf numFmtId="0" fontId="4" fillId="2" borderId="48" xfId="0" applyFont="1" applyFill="1" applyBorder="1" applyAlignment="1">
      <alignment vertical="center" wrapText="1"/>
    </xf>
    <xf numFmtId="0" fontId="10" fillId="2" borderId="0" xfId="0" applyFont="1" applyFill="1" applyProtection="1">
      <protection hidden="1"/>
    </xf>
    <xf numFmtId="0" fontId="26" fillId="17" borderId="5" xfId="2" applyFill="1" applyBorder="1" applyAlignment="1" applyProtection="1">
      <alignment horizontal="center" vertical="center"/>
      <protection hidden="1"/>
    </xf>
    <xf numFmtId="0" fontId="4" fillId="2" borderId="49" xfId="0" applyFont="1" applyFill="1" applyBorder="1" applyAlignment="1">
      <alignment vertical="center" wrapText="1"/>
    </xf>
    <xf numFmtId="0" fontId="12" fillId="2" borderId="52" xfId="0" applyFont="1" applyFill="1" applyBorder="1" applyAlignment="1">
      <alignment vertical="center" wrapText="1"/>
    </xf>
    <xf numFmtId="0" fontId="11" fillId="2" borderId="52" xfId="0" applyFont="1" applyFill="1" applyBorder="1" applyAlignment="1">
      <alignment vertical="center" wrapText="1"/>
    </xf>
    <xf numFmtId="0" fontId="11" fillId="2" borderId="52" xfId="0" applyFont="1" applyFill="1" applyBorder="1"/>
    <xf numFmtId="0" fontId="11" fillId="2" borderId="53" xfId="0" applyFont="1" applyFill="1" applyBorder="1" applyAlignment="1">
      <alignment vertical="center" wrapText="1"/>
    </xf>
    <xf numFmtId="0" fontId="11" fillId="2" borderId="54" xfId="0" applyFont="1" applyFill="1" applyBorder="1" applyAlignment="1">
      <alignment vertical="center" wrapText="1"/>
    </xf>
    <xf numFmtId="0" fontId="22" fillId="18" borderId="46" xfId="0" applyFont="1" applyFill="1" applyBorder="1" applyAlignment="1">
      <alignment vertical="center" wrapText="1"/>
    </xf>
    <xf numFmtId="0" fontId="12" fillId="3" borderId="56" xfId="0" applyFont="1" applyFill="1" applyBorder="1" applyAlignment="1">
      <alignment vertical="center" wrapText="1"/>
    </xf>
    <xf numFmtId="0" fontId="11" fillId="2" borderId="55" xfId="0" applyFont="1" applyFill="1" applyBorder="1"/>
    <xf numFmtId="0" fontId="12" fillId="2" borderId="55" xfId="0" applyFont="1" applyFill="1" applyBorder="1" applyAlignment="1">
      <alignment vertical="center" wrapText="1"/>
    </xf>
    <xf numFmtId="0" fontId="11" fillId="2" borderId="55" xfId="0" applyFont="1" applyFill="1" applyBorder="1" applyAlignment="1">
      <alignment vertical="center" wrapText="1"/>
    </xf>
    <xf numFmtId="0" fontId="11" fillId="2" borderId="55" xfId="0" applyFont="1" applyFill="1" applyBorder="1" applyAlignment="1">
      <alignment wrapText="1"/>
    </xf>
    <xf numFmtId="0" fontId="11" fillId="2" borderId="57" xfId="0" applyFont="1" applyFill="1" applyBorder="1" applyAlignment="1">
      <alignment vertical="center" wrapText="1"/>
    </xf>
    <xf numFmtId="0" fontId="0" fillId="15" borderId="13" xfId="0" applyFill="1" applyBorder="1" applyAlignment="1" applyProtection="1">
      <alignment horizontal="center" vertical="center" wrapText="1"/>
      <protection hidden="1"/>
    </xf>
    <xf numFmtId="0" fontId="24" fillId="16" borderId="0" xfId="0" applyFont="1" applyFill="1" applyAlignment="1" applyProtection="1">
      <alignment horizontal="center" vertical="center" wrapText="1"/>
      <protection hidden="1"/>
    </xf>
    <xf numFmtId="0" fontId="10" fillId="6" borderId="21" xfId="0" applyFont="1" applyFill="1" applyBorder="1" applyAlignment="1" applyProtection="1">
      <alignment horizontal="center"/>
      <protection hidden="1"/>
    </xf>
    <xf numFmtId="0" fontId="10" fillId="6" borderId="17" xfId="0" applyFont="1" applyFill="1" applyBorder="1" applyAlignment="1" applyProtection="1">
      <alignment horizontal="center"/>
      <protection hidden="1"/>
    </xf>
    <xf numFmtId="0" fontId="10" fillId="5" borderId="21" xfId="0" applyFont="1" applyFill="1" applyBorder="1" applyAlignment="1" applyProtection="1">
      <alignment horizontal="center"/>
      <protection hidden="1"/>
    </xf>
    <xf numFmtId="0" fontId="10" fillId="5" borderId="17" xfId="0" applyFont="1" applyFill="1" applyBorder="1" applyAlignment="1" applyProtection="1">
      <alignment horizontal="center"/>
      <protection hidden="1"/>
    </xf>
    <xf numFmtId="0" fontId="9" fillId="8" borderId="36" xfId="0" applyFont="1" applyFill="1" applyBorder="1" applyAlignment="1" applyProtection="1">
      <alignment horizontal="center"/>
      <protection hidden="1"/>
    </xf>
    <xf numFmtId="0" fontId="9" fillId="8" borderId="37" xfId="0" applyFont="1" applyFill="1" applyBorder="1" applyAlignment="1" applyProtection="1">
      <alignment horizontal="center"/>
      <protection hidden="1"/>
    </xf>
    <xf numFmtId="0" fontId="0" fillId="2" borderId="34" xfId="0" applyFill="1" applyBorder="1" applyAlignment="1" applyProtection="1">
      <alignment horizontal="center"/>
      <protection hidden="1"/>
    </xf>
    <xf numFmtId="0" fontId="0" fillId="2" borderId="24" xfId="0" applyFill="1" applyBorder="1" applyAlignment="1" applyProtection="1">
      <alignment horizontal="center"/>
      <protection hidden="1"/>
    </xf>
    <xf numFmtId="0" fontId="0" fillId="2" borderId="24" xfId="0" applyFill="1" applyBorder="1" applyAlignment="1">
      <alignment horizontal="center"/>
    </xf>
    <xf numFmtId="0" fontId="10" fillId="6" borderId="30" xfId="0" applyFont="1" applyFill="1" applyBorder="1" applyAlignment="1" applyProtection="1">
      <alignment horizontal="center"/>
      <protection hidden="1"/>
    </xf>
    <xf numFmtId="0" fontId="10" fillId="6" borderId="35" xfId="0" applyFont="1" applyFill="1" applyBorder="1" applyAlignment="1" applyProtection="1">
      <alignment horizontal="center"/>
      <protection hidden="1"/>
    </xf>
    <xf numFmtId="0" fontId="10" fillId="6" borderId="26" xfId="0" applyFont="1" applyFill="1" applyBorder="1" applyAlignment="1" applyProtection="1">
      <alignment horizontal="center"/>
      <protection hidden="1"/>
    </xf>
    <xf numFmtId="0" fontId="10" fillId="4" borderId="30" xfId="0" applyFont="1" applyFill="1" applyBorder="1" applyAlignment="1" applyProtection="1">
      <alignment horizontal="center"/>
      <protection hidden="1"/>
    </xf>
    <xf numFmtId="0" fontId="10" fillId="4" borderId="35" xfId="0" applyFont="1" applyFill="1" applyBorder="1" applyAlignment="1" applyProtection="1">
      <alignment horizontal="center"/>
      <protection hidden="1"/>
    </xf>
    <xf numFmtId="0" fontId="10" fillId="4" borderId="26" xfId="0" applyFont="1" applyFill="1" applyBorder="1" applyAlignment="1" applyProtection="1">
      <alignment horizontal="center"/>
      <protection hidden="1"/>
    </xf>
    <xf numFmtId="0" fontId="9" fillId="8" borderId="30" xfId="0" applyFont="1" applyFill="1" applyBorder="1" applyAlignment="1" applyProtection="1">
      <alignment horizontal="center"/>
      <protection hidden="1"/>
    </xf>
    <xf numFmtId="0" fontId="9" fillId="8" borderId="35" xfId="0" applyFont="1" applyFill="1" applyBorder="1" applyAlignment="1" applyProtection="1">
      <alignment horizontal="center"/>
      <protection hidden="1"/>
    </xf>
    <xf numFmtId="0" fontId="9" fillId="8" borderId="26" xfId="0" applyFont="1" applyFill="1" applyBorder="1" applyAlignment="1" applyProtection="1">
      <alignment horizontal="center"/>
      <protection hidden="1"/>
    </xf>
    <xf numFmtId="0" fontId="10" fillId="6" borderId="5" xfId="0" applyFont="1" applyFill="1" applyBorder="1" applyAlignment="1" applyProtection="1">
      <alignment horizontal="center"/>
      <protection hidden="1"/>
    </xf>
    <xf numFmtId="0" fontId="10" fillId="5" borderId="5" xfId="0" applyFont="1" applyFill="1" applyBorder="1" applyAlignment="1" applyProtection="1">
      <alignment horizontal="center"/>
      <protection hidden="1"/>
    </xf>
    <xf numFmtId="0" fontId="9" fillId="8" borderId="5" xfId="0" applyFont="1" applyFill="1" applyBorder="1" applyAlignment="1" applyProtection="1">
      <alignment horizontal="center"/>
      <protection hidden="1"/>
    </xf>
    <xf numFmtId="165" fontId="0" fillId="9" borderId="58" xfId="0" applyNumberFormat="1" applyFill="1" applyBorder="1" applyAlignment="1">
      <alignment horizontal="center"/>
    </xf>
  </cellXfs>
  <cellStyles count="3">
    <cellStyle name="Currency" xfId="1" builtinId="4"/>
    <cellStyle name="Hyperlink" xfId="2" builtinId="8"/>
    <cellStyle name="Normal" xfId="0" builtinId="0"/>
  </cellStyles>
  <dxfs count="139">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
      <font>
        <b val="0"/>
        <i val="0"/>
        <color auto="1"/>
      </font>
      <fill>
        <gradientFill type="path" left="0.5" right="0.5" top="0.5" bottom="0.5">
          <stop position="0">
            <color theme="0"/>
          </stop>
          <stop position="1">
            <color theme="8" tint="0.59999389629810485"/>
          </stop>
        </gradient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Q71"/>
  <sheetViews>
    <sheetView tabSelected="1" zoomScaleNormal="100" workbookViewId="0">
      <selection activeCell="G21" sqref="G21"/>
    </sheetView>
  </sheetViews>
  <sheetFormatPr defaultRowHeight="15.75" x14ac:dyDescent="0.25"/>
  <cols>
    <col min="1" max="1" width="3.42578125" style="3" customWidth="1"/>
    <col min="2" max="2" width="101.85546875" style="2" customWidth="1"/>
    <col min="3" max="3" width="3.7109375" style="2" customWidth="1"/>
    <col min="4" max="4" width="10.7109375" style="3" customWidth="1"/>
    <col min="5" max="17" width="9.140625" style="3"/>
    <col min="18" max="16384" width="9.140625" style="5"/>
  </cols>
  <sheetData>
    <row r="1" spans="2:4" ht="26.25" x14ac:dyDescent="0.25">
      <c r="B1" s="16" t="s">
        <v>0</v>
      </c>
      <c r="C1" s="1"/>
      <c r="D1" s="2"/>
    </row>
    <row r="2" spans="2:4" x14ac:dyDescent="0.25">
      <c r="B2" s="10"/>
      <c r="C2" s="1"/>
      <c r="D2" s="2"/>
    </row>
    <row r="3" spans="2:4" ht="31.5" x14ac:dyDescent="0.25">
      <c r="B3" s="10" t="s">
        <v>1</v>
      </c>
      <c r="C3" s="1"/>
      <c r="D3" s="2"/>
    </row>
    <row r="4" spans="2:4" x14ac:dyDescent="0.25">
      <c r="B4" s="10"/>
      <c r="C4" s="1"/>
      <c r="D4" s="2"/>
    </row>
    <row r="5" spans="2:4" ht="31.5" x14ac:dyDescent="0.25">
      <c r="B5" s="10" t="s">
        <v>2</v>
      </c>
      <c r="C5" s="1"/>
      <c r="D5" s="2"/>
    </row>
    <row r="6" spans="2:4" x14ac:dyDescent="0.25">
      <c r="B6" s="10"/>
      <c r="C6" s="1"/>
      <c r="D6" s="2"/>
    </row>
    <row r="7" spans="2:4" ht="78.75" x14ac:dyDescent="0.25">
      <c r="B7" s="10" t="s">
        <v>3</v>
      </c>
      <c r="C7" s="1"/>
      <c r="D7" s="2"/>
    </row>
    <row r="8" spans="2:4" x14ac:dyDescent="0.25">
      <c r="B8" s="10"/>
      <c r="C8" s="1"/>
      <c r="D8" s="2"/>
    </row>
    <row r="9" spans="2:4" ht="31.5" x14ac:dyDescent="0.25">
      <c r="B9" s="10" t="s">
        <v>4</v>
      </c>
      <c r="C9" s="1"/>
      <c r="D9" s="2"/>
    </row>
    <row r="10" spans="2:4" x14ac:dyDescent="0.25">
      <c r="B10" s="10"/>
      <c r="C10" s="1"/>
      <c r="D10" s="2"/>
    </row>
    <row r="11" spans="2:4" ht="31.5" x14ac:dyDescent="0.25">
      <c r="B11" s="10" t="s">
        <v>5</v>
      </c>
      <c r="C11" s="1"/>
      <c r="D11" s="2"/>
    </row>
    <row r="12" spans="2:4" x14ac:dyDescent="0.25">
      <c r="B12" s="10"/>
      <c r="C12" s="1"/>
      <c r="D12" s="2"/>
    </row>
    <row r="13" spans="2:4" ht="63" x14ac:dyDescent="0.25">
      <c r="B13" s="10" t="s">
        <v>6</v>
      </c>
      <c r="C13" s="1"/>
      <c r="D13" s="2"/>
    </row>
    <row r="14" spans="2:4" x14ac:dyDescent="0.25">
      <c r="B14" s="10"/>
      <c r="C14" s="1"/>
      <c r="D14" s="2"/>
    </row>
    <row r="15" spans="2:4" ht="15" customHeight="1" x14ac:dyDescent="0.25">
      <c r="B15" s="10" t="s">
        <v>7</v>
      </c>
      <c r="C15" s="1"/>
      <c r="D15" s="2"/>
    </row>
    <row r="16" spans="2:4" x14ac:dyDescent="0.25">
      <c r="B16" s="10"/>
      <c r="C16" s="1"/>
      <c r="D16" s="2"/>
    </row>
    <row r="17" spans="2:4" x14ac:dyDescent="0.25">
      <c r="B17" s="10" t="s">
        <v>8</v>
      </c>
      <c r="C17" s="1"/>
      <c r="D17" s="2"/>
    </row>
    <row r="18" spans="2:4" x14ac:dyDescent="0.25">
      <c r="B18" s="10"/>
      <c r="C18" s="1"/>
      <c r="D18" s="2"/>
    </row>
    <row r="19" spans="2:4" x14ac:dyDescent="0.25">
      <c r="B19" s="8"/>
      <c r="C19" s="4"/>
      <c r="D19" s="2"/>
    </row>
    <row r="20" spans="2:4" x14ac:dyDescent="0.25">
      <c r="B20" s="8" t="s">
        <v>9</v>
      </c>
      <c r="C20" s="4"/>
      <c r="D20" s="2"/>
    </row>
    <row r="21" spans="2:4" ht="16.5" thickBot="1" x14ac:dyDescent="0.3">
      <c r="B21" s="8"/>
      <c r="C21" s="4"/>
      <c r="D21" s="2"/>
    </row>
    <row r="22" spans="2:4" ht="16.5" thickTop="1" x14ac:dyDescent="0.25">
      <c r="B22" s="13" t="s">
        <v>10</v>
      </c>
      <c r="C22" s="4"/>
      <c r="D22" s="2"/>
    </row>
    <row r="23" spans="2:4" ht="31.5" x14ac:dyDescent="0.25">
      <c r="B23" s="100" t="s">
        <v>11</v>
      </c>
      <c r="C23" s="1"/>
    </row>
    <row r="24" spans="2:4" x14ac:dyDescent="0.25">
      <c r="B24" s="14"/>
      <c r="C24" s="1"/>
    </row>
    <row r="25" spans="2:4" ht="31.5" x14ac:dyDescent="0.25">
      <c r="B25" s="100" t="s">
        <v>12</v>
      </c>
      <c r="C25" s="1"/>
    </row>
    <row r="26" spans="2:4" x14ac:dyDescent="0.25">
      <c r="B26" s="14"/>
      <c r="C26" s="1"/>
    </row>
    <row r="27" spans="2:4" ht="78.75" x14ac:dyDescent="0.25">
      <c r="B27" s="100" t="s">
        <v>13</v>
      </c>
      <c r="C27" s="1"/>
    </row>
    <row r="28" spans="2:4" x14ac:dyDescent="0.25">
      <c r="B28" s="14"/>
      <c r="C28" s="1"/>
    </row>
    <row r="29" spans="2:4" ht="31.5" x14ac:dyDescent="0.25">
      <c r="B29" s="100" t="s">
        <v>14</v>
      </c>
      <c r="C29" s="1"/>
    </row>
    <row r="30" spans="2:4" x14ac:dyDescent="0.25">
      <c r="B30" s="14"/>
      <c r="C30" s="1"/>
    </row>
    <row r="31" spans="2:4" ht="48" thickBot="1" x14ac:dyDescent="0.3">
      <c r="B31" s="103" t="s">
        <v>15</v>
      </c>
      <c r="C31" s="1"/>
    </row>
    <row r="32" spans="2:4" ht="17.25" thickTop="1" thickBot="1" x14ac:dyDescent="0.3">
      <c r="B32" s="1"/>
      <c r="C32" s="1"/>
    </row>
    <row r="33" spans="2:3" ht="16.5" thickTop="1" x14ac:dyDescent="0.25">
      <c r="B33" s="9" t="s">
        <v>16</v>
      </c>
      <c r="C33" s="4"/>
    </row>
    <row r="34" spans="2:3" ht="31.5" x14ac:dyDescent="0.25">
      <c r="B34" s="6" t="s">
        <v>17</v>
      </c>
      <c r="C34" s="1"/>
    </row>
    <row r="35" spans="2:3" x14ac:dyDescent="0.25">
      <c r="B35" s="6"/>
      <c r="C35" s="1"/>
    </row>
    <row r="36" spans="2:3" ht="31.5" x14ac:dyDescent="0.25">
      <c r="B36" s="6" t="s">
        <v>18</v>
      </c>
      <c r="C36" s="1"/>
    </row>
    <row r="37" spans="2:3" x14ac:dyDescent="0.25">
      <c r="B37" s="6"/>
      <c r="C37" s="1"/>
    </row>
    <row r="38" spans="2:3" ht="78.75" x14ac:dyDescent="0.25">
      <c r="B38" s="6" t="s">
        <v>19</v>
      </c>
      <c r="C38" s="1"/>
    </row>
    <row r="39" spans="2:3" x14ac:dyDescent="0.25">
      <c r="B39" s="6"/>
      <c r="C39" s="1"/>
    </row>
    <row r="40" spans="2:3" ht="31.5" x14ac:dyDescent="0.25">
      <c r="B40" s="6" t="s">
        <v>20</v>
      </c>
      <c r="C40" s="1"/>
    </row>
    <row r="41" spans="2:3" x14ac:dyDescent="0.25">
      <c r="B41" s="6"/>
      <c r="C41" s="1"/>
    </row>
    <row r="42" spans="2:3" ht="48" thickBot="1" x14ac:dyDescent="0.3">
      <c r="B42" s="7" t="s">
        <v>21</v>
      </c>
      <c r="C42" s="1"/>
    </row>
    <row r="43" spans="2:3" ht="17.25" thickTop="1" thickBot="1" x14ac:dyDescent="0.3">
      <c r="B43" s="1"/>
      <c r="C43" s="1"/>
    </row>
    <row r="44" spans="2:3" ht="17.25" thickTop="1" thickBot="1" x14ac:dyDescent="0.3">
      <c r="B44" s="15" t="s">
        <v>22</v>
      </c>
      <c r="C44" s="4"/>
    </row>
    <row r="45" spans="2:3" ht="32.25" thickTop="1" x14ac:dyDescent="0.25">
      <c r="B45" s="11" t="s">
        <v>23</v>
      </c>
      <c r="C45" s="1"/>
    </row>
    <row r="46" spans="2:3" x14ac:dyDescent="0.25">
      <c r="B46" s="12"/>
      <c r="C46" s="1"/>
    </row>
    <row r="47" spans="2:3" ht="31.5" x14ac:dyDescent="0.25">
      <c r="B47" s="12" t="s">
        <v>24</v>
      </c>
      <c r="C47" s="1"/>
    </row>
    <row r="48" spans="2:3" x14ac:dyDescent="0.25">
      <c r="B48" s="12"/>
      <c r="C48" s="1"/>
    </row>
    <row r="49" spans="1:3" ht="78.75" x14ac:dyDescent="0.25">
      <c r="B49" s="12" t="s">
        <v>25</v>
      </c>
      <c r="C49" s="1"/>
    </row>
    <row r="50" spans="1:3" x14ac:dyDescent="0.25">
      <c r="B50" s="12"/>
      <c r="C50" s="1"/>
    </row>
    <row r="51" spans="1:3" ht="31.5" x14ac:dyDescent="0.25">
      <c r="B51" s="12" t="s">
        <v>26</v>
      </c>
      <c r="C51" s="1"/>
    </row>
    <row r="52" spans="1:3" x14ac:dyDescent="0.25">
      <c r="B52" s="12"/>
      <c r="C52" s="1"/>
    </row>
    <row r="53" spans="1:3" ht="48" thickBot="1" x14ac:dyDescent="0.3">
      <c r="B53" s="108" t="s">
        <v>27</v>
      </c>
      <c r="C53" s="1"/>
    </row>
    <row r="54" spans="1:3" x14ac:dyDescent="0.25">
      <c r="B54" s="1"/>
      <c r="C54" s="1"/>
    </row>
    <row r="55" spans="1:3" x14ac:dyDescent="0.25">
      <c r="B55" s="109" t="s">
        <v>28</v>
      </c>
      <c r="C55" s="1"/>
    </row>
    <row r="56" spans="1:3" x14ac:dyDescent="0.25">
      <c r="A56" s="106"/>
      <c r="B56" s="104" t="s">
        <v>29</v>
      </c>
      <c r="C56" s="4"/>
    </row>
    <row r="57" spans="1:3" ht="63" x14ac:dyDescent="0.25">
      <c r="A57" s="106"/>
      <c r="B57" s="105" t="s">
        <v>30</v>
      </c>
      <c r="C57" s="1"/>
    </row>
    <row r="58" spans="1:3" x14ac:dyDescent="0.25">
      <c r="A58" s="106"/>
      <c r="B58" s="105"/>
      <c r="C58" s="1"/>
    </row>
    <row r="59" spans="1:3" x14ac:dyDescent="0.25">
      <c r="A59" s="106"/>
      <c r="B59" s="104" t="s">
        <v>31</v>
      </c>
      <c r="C59" s="4"/>
    </row>
    <row r="60" spans="1:3" ht="48" thickBot="1" x14ac:dyDescent="0.3">
      <c r="A60" s="106"/>
      <c r="B60" s="107" t="s">
        <v>32</v>
      </c>
      <c r="C60" s="1"/>
    </row>
    <row r="61" spans="1:3" ht="17.25" thickTop="1" thickBot="1" x14ac:dyDescent="0.3">
      <c r="B61" s="1"/>
      <c r="C61" s="1"/>
    </row>
    <row r="62" spans="1:3" ht="16.5" thickTop="1" x14ac:dyDescent="0.25">
      <c r="A62" s="111"/>
      <c r="B62" s="110" t="s">
        <v>33</v>
      </c>
      <c r="C62" s="4"/>
    </row>
    <row r="63" spans="1:3" x14ac:dyDescent="0.25">
      <c r="A63" s="111"/>
      <c r="B63" s="112" t="s">
        <v>34</v>
      </c>
      <c r="C63" s="4"/>
    </row>
    <row r="64" spans="1:3" ht="63" x14ac:dyDescent="0.25">
      <c r="A64" s="111"/>
      <c r="B64" s="113" t="s">
        <v>35</v>
      </c>
      <c r="C64" s="1"/>
    </row>
    <row r="65" spans="1:3" x14ac:dyDescent="0.25">
      <c r="A65" s="111"/>
      <c r="B65" s="114"/>
    </row>
    <row r="66" spans="1:3" x14ac:dyDescent="0.25">
      <c r="A66" s="111"/>
      <c r="B66" s="112" t="s">
        <v>36</v>
      </c>
      <c r="C66" s="4"/>
    </row>
    <row r="67" spans="1:3" ht="31.5" x14ac:dyDescent="0.25">
      <c r="A67" s="111"/>
      <c r="B67" s="113" t="s">
        <v>37</v>
      </c>
      <c r="C67" s="1"/>
    </row>
    <row r="68" spans="1:3" x14ac:dyDescent="0.25">
      <c r="A68" s="111"/>
      <c r="B68" s="114"/>
    </row>
    <row r="69" spans="1:3" x14ac:dyDescent="0.25">
      <c r="A69" s="111"/>
      <c r="B69" s="112" t="s">
        <v>38</v>
      </c>
      <c r="C69" s="4"/>
    </row>
    <row r="70" spans="1:3" ht="63.75" thickBot="1" x14ac:dyDescent="0.3">
      <c r="A70" s="111"/>
      <c r="B70" s="115" t="s">
        <v>39</v>
      </c>
      <c r="C70" s="1"/>
    </row>
    <row r="71" spans="1:3" ht="16.5" thickTop="1" x14ac:dyDescent="0.25"/>
  </sheetData>
  <pageMargins left="0.25" right="0.25" top="0.75" bottom="0.75" header="0.3" footer="0.3"/>
  <pageSetup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'JAN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IF(AND(SUM(G5:I5)=0,SUM(G9:I9)=0,SUM(G13:I13)=0),'JAN Payment'!K12,ROUND((SUM(G5:I5)+(SUM(G9:I9)*0.95)+(SUM(G13:I13)*(0.85))),3))</f>
        <v>0</v>
      </c>
      <c r="M12" s="35">
        <f>IF(AND(SUM(G5:I5)=0,SUM(G9:I9)=0,SUM(G13:I13)=0),'JAN Payment'!M12,SUM(A5+A9+A13))</f>
        <v>0</v>
      </c>
      <c r="N12" s="36">
        <f>IF(AND(SUM(G5:I5)=0,SUM(G9:I9)=0,SUM(G13:I13)=0),'JAN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'JAN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IF(AND(SUM(G5:I5)=0,SUM(G9:I9)=0,SUM(G13:I13)=0),('JAN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96" priority="8" stopIfTrue="1" operator="greaterThan">
      <formula>0.00001</formula>
    </cfRule>
  </conditionalFormatting>
  <conditionalFormatting sqref="C20:C31">
    <cfRule type="cellIs" dxfId="94" priority="12" stopIfTrue="1" operator="greaterThan">
      <formula>0.00001</formula>
    </cfRule>
  </conditionalFormatting>
  <conditionalFormatting sqref="E20:E22">
    <cfRule type="cellIs" dxfId="93" priority="11" stopIfTrue="1" operator="greaterThan">
      <formula>0.00001</formula>
    </cfRule>
  </conditionalFormatting>
  <conditionalFormatting sqref="G20:G22">
    <cfRule type="cellIs" dxfId="92" priority="10" stopIfTrue="1" operator="greaterThan">
      <formula>0.00001</formula>
    </cfRule>
  </conditionalFormatting>
  <conditionalFormatting sqref="E23:E31">
    <cfRule type="cellIs" dxfId="91" priority="9" stopIfTrue="1" operator="greaterThan">
      <formula>0.00001</formula>
    </cfRule>
  </conditionalFormatting>
  <conditionalFormatting sqref="G34">
    <cfRule type="cellIs" dxfId="29" priority="3" stopIfTrue="1" operator="greaterThan">
      <formula>0.00001</formula>
    </cfRule>
  </conditionalFormatting>
  <conditionalFormatting sqref="G32:G33">
    <cfRule type="cellIs" dxfId="28" priority="1" stopIfTrue="1" operator="greaterThan">
      <formula>0.00001</formula>
    </cfRule>
  </conditionalFormatting>
  <conditionalFormatting sqref="C32:C34">
    <cfRule type="cellIs" dxfId="27" priority="5" stopIfTrue="1" operator="greaterThan">
      <formula>0.00001</formula>
    </cfRule>
  </conditionalFormatting>
  <conditionalFormatting sqref="E34">
    <cfRule type="cellIs" dxfId="26" priority="4" stopIfTrue="1" operator="greaterThan">
      <formula>0.00001</formula>
    </cfRule>
  </conditionalFormatting>
  <conditionalFormatting sqref="E32:E33">
    <cfRule type="cellIs" dxfId="25" priority="2" stopIfTrue="1" operator="greaterThan">
      <formula>0.00001</formula>
    </cfRule>
  </conditionalFormatting>
  <hyperlinks>
    <hyperlink ref="K1" location="'Instructions Tab'!A1" display="Instructions Tab" xr:uid="{542EA509-D3E6-4EDF-96EF-754414332E7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'JAN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IF(AND(SUM(G5:I5)=0,SUM(G9:I9)=0,SUM(G13:I13)=0),'FEB Payment'!K12,ROUND((SUM(G5:I5)+(SUM(G9:I9)*0.95)+(SUM(G13:I13)*(0.85))),3))</f>
        <v>0</v>
      </c>
      <c r="M12" s="35">
        <f>IF(AND(SUM(G5:I5)=0,SUM(G9:I9)=0,SUM(G13:I13)=0),'FEB Payment'!M12,SUM(A5+A9+A13))</f>
        <v>0</v>
      </c>
      <c r="N12" s="36">
        <f>IF(AND(SUM(G5:I5)=0,SUM(G9:I9)=0,SUM(G13:I13)=0),'FEB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'FEB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IF(AND(SUM(G5:I5)=0,SUM(G9:I9)=0,SUM(G13:I13)=0),('FEB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89" priority="8" stopIfTrue="1" operator="greaterThan">
      <formula>0.00001</formula>
    </cfRule>
  </conditionalFormatting>
  <conditionalFormatting sqref="C20:C31">
    <cfRule type="cellIs" dxfId="87" priority="12" stopIfTrue="1" operator="greaterThan">
      <formula>0.00001</formula>
    </cfRule>
  </conditionalFormatting>
  <conditionalFormatting sqref="E20:E22">
    <cfRule type="cellIs" dxfId="86" priority="11" stopIfTrue="1" operator="greaterThan">
      <formula>0.00001</formula>
    </cfRule>
  </conditionalFormatting>
  <conditionalFormatting sqref="G20:G22">
    <cfRule type="cellIs" dxfId="85" priority="10" stopIfTrue="1" operator="greaterThan">
      <formula>0.00001</formula>
    </cfRule>
  </conditionalFormatting>
  <conditionalFormatting sqref="E23:E31">
    <cfRule type="cellIs" dxfId="84" priority="9" stopIfTrue="1" operator="greaterThan">
      <formula>0.00001</formula>
    </cfRule>
  </conditionalFormatting>
  <conditionalFormatting sqref="G34">
    <cfRule type="cellIs" dxfId="24" priority="3" stopIfTrue="1" operator="greaterThan">
      <formula>0.00001</formula>
    </cfRule>
  </conditionalFormatting>
  <conditionalFormatting sqref="G32:G33">
    <cfRule type="cellIs" dxfId="23" priority="1" stopIfTrue="1" operator="greaterThan">
      <formula>0.00001</formula>
    </cfRule>
  </conditionalFormatting>
  <conditionalFormatting sqref="C32:C34">
    <cfRule type="cellIs" dxfId="22" priority="5" stopIfTrue="1" operator="greaterThan">
      <formula>0.00001</formula>
    </cfRule>
  </conditionalFormatting>
  <conditionalFormatting sqref="E34">
    <cfRule type="cellIs" dxfId="21" priority="4" stopIfTrue="1" operator="greaterThan">
      <formula>0.00001</formula>
    </cfRule>
  </conditionalFormatting>
  <conditionalFormatting sqref="E32:E33">
    <cfRule type="cellIs" dxfId="20" priority="2" stopIfTrue="1" operator="greaterThan">
      <formula>0.00001</formula>
    </cfRule>
  </conditionalFormatting>
  <hyperlinks>
    <hyperlink ref="K1" location="'Instructions Tab'!A1" display="Instructions Tab" xr:uid="{C6B5FBF2-210E-4318-9ADB-0E7B89EF3E3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'MAR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IF(AND(SUM(G5:I5)=0,SUM(G9:I9)=0,SUM(G13:I13)=0),'MAR Payment'!K12,ROUND((SUM(G5:I5)+(SUM(G9:I9)*0.95)+(SUM(G13:I13)*(0.85))),3))</f>
        <v>0</v>
      </c>
      <c r="M12" s="35">
        <f>IF(AND(SUM(G5:I5)=0,SUM(G9:I9)=0,SUM(G13:I13)=0),'MAR Payment'!M12,SUM(A5+A9+A13))</f>
        <v>0</v>
      </c>
      <c r="N12" s="36">
        <f>IF(AND(SUM(G5:I5)=0,SUM(G9:I9)=0,SUM(G13:I13)=0),'MAR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'MAR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IF(AND(SUM(G5:I5)=0,SUM(G9:I9)=0,SUM(G13:I13)=0),('MAR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82" priority="8" stopIfTrue="1" operator="greaterThan">
      <formula>0.00001</formula>
    </cfRule>
  </conditionalFormatting>
  <conditionalFormatting sqref="C20:C31">
    <cfRule type="cellIs" dxfId="80" priority="12" stopIfTrue="1" operator="greaterThan">
      <formula>0.00001</formula>
    </cfRule>
  </conditionalFormatting>
  <conditionalFormatting sqref="E20:E22">
    <cfRule type="cellIs" dxfId="79" priority="11" stopIfTrue="1" operator="greaterThan">
      <formula>0.00001</formula>
    </cfRule>
  </conditionalFormatting>
  <conditionalFormatting sqref="G20:G22">
    <cfRule type="cellIs" dxfId="78" priority="10" stopIfTrue="1" operator="greaterThan">
      <formula>0.00001</formula>
    </cfRule>
  </conditionalFormatting>
  <conditionalFormatting sqref="E23:E31">
    <cfRule type="cellIs" dxfId="77" priority="9" stopIfTrue="1" operator="greaterThan">
      <formula>0.00001</formula>
    </cfRule>
  </conditionalFormatting>
  <conditionalFormatting sqref="G34">
    <cfRule type="cellIs" dxfId="19" priority="3" stopIfTrue="1" operator="greaterThan">
      <formula>0.00001</formula>
    </cfRule>
  </conditionalFormatting>
  <conditionalFormatting sqref="G32:G33">
    <cfRule type="cellIs" dxfId="18" priority="1" stopIfTrue="1" operator="greaterThan">
      <formula>0.00001</formula>
    </cfRule>
  </conditionalFormatting>
  <conditionalFormatting sqref="C32:C34">
    <cfRule type="cellIs" dxfId="17" priority="5" stopIfTrue="1" operator="greaterThan">
      <formula>0.00001</formula>
    </cfRule>
  </conditionalFormatting>
  <conditionalFormatting sqref="E34">
    <cfRule type="cellIs" dxfId="16" priority="4" stopIfTrue="1" operator="greaterThan">
      <formula>0.00001</formula>
    </cfRule>
  </conditionalFormatting>
  <conditionalFormatting sqref="E32:E33">
    <cfRule type="cellIs" dxfId="15" priority="2" stopIfTrue="1" operator="greaterThan">
      <formula>0.00001</formula>
    </cfRule>
  </conditionalFormatting>
  <hyperlinks>
    <hyperlink ref="K1" location="'Instructions Tab'!A1" display="Instructions Tab" xr:uid="{E8272DAE-1F77-4ACC-8F40-0A5CE481460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'APR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IF(AND(SUM(G5:I5)=0,SUM(G9:I9)=0,SUM(G13:I13)=0),'APR Payment'!K12,ROUND((SUM(G5:I5)+(SUM(G9:I9)*0.95)+(SUM(G13:I13)*(0.85))),3))</f>
        <v>0</v>
      </c>
      <c r="M12" s="35">
        <f>IF(AND(SUM(G5:I5)=0,SUM(G9:I9)=0,SUM(G13:I13)=0),'APR Payment'!M12,SUM(A5+A9+A13))</f>
        <v>0</v>
      </c>
      <c r="N12" s="36">
        <f>IF(AND(SUM(G5:I5)=0,SUM(G9:I9)=0,SUM(G13:I13)=0),'APR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'APR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IF(AND(SUM(G5:I5)=0,SUM(G9:I9)=0,SUM(G13:I13)=0),('APR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75" priority="8" stopIfTrue="1" operator="greaterThan">
      <formula>0.00001</formula>
    </cfRule>
  </conditionalFormatting>
  <conditionalFormatting sqref="C20:C31">
    <cfRule type="cellIs" dxfId="73" priority="12" stopIfTrue="1" operator="greaterThan">
      <formula>0.00001</formula>
    </cfRule>
  </conditionalFormatting>
  <conditionalFormatting sqref="E20:E22">
    <cfRule type="cellIs" dxfId="72" priority="11" stopIfTrue="1" operator="greaterThan">
      <formula>0.00001</formula>
    </cfRule>
  </conditionalFormatting>
  <conditionalFormatting sqref="G20:G22">
    <cfRule type="cellIs" dxfId="71" priority="10" stopIfTrue="1" operator="greaterThan">
      <formula>0.00001</formula>
    </cfRule>
  </conditionalFormatting>
  <conditionalFormatting sqref="E23:E31">
    <cfRule type="cellIs" dxfId="70" priority="9" stopIfTrue="1" operator="greaterThan">
      <formula>0.00001</formula>
    </cfRule>
  </conditionalFormatting>
  <conditionalFormatting sqref="G34">
    <cfRule type="cellIs" dxfId="14" priority="3" stopIfTrue="1" operator="greaterThan">
      <formula>0.00001</formula>
    </cfRule>
  </conditionalFormatting>
  <conditionalFormatting sqref="G32:G33">
    <cfRule type="cellIs" dxfId="13" priority="1" stopIfTrue="1" operator="greaterThan">
      <formula>0.00001</formula>
    </cfRule>
  </conditionalFormatting>
  <conditionalFormatting sqref="C32:C34">
    <cfRule type="cellIs" dxfId="12" priority="5" stopIfTrue="1" operator="greaterThan">
      <formula>0.00001</formula>
    </cfRule>
  </conditionalFormatting>
  <conditionalFormatting sqref="E34">
    <cfRule type="cellIs" dxfId="11" priority="4" stopIfTrue="1" operator="greaterThan">
      <formula>0.00001</formula>
    </cfRule>
  </conditionalFormatting>
  <conditionalFormatting sqref="E32:E33">
    <cfRule type="cellIs" dxfId="10" priority="2" stopIfTrue="1" operator="greaterThan">
      <formula>0.00001</formula>
    </cfRule>
  </conditionalFormatting>
  <hyperlinks>
    <hyperlink ref="K1" location="'Instructions Tab'!A1" display="Instructions Tab" xr:uid="{E57F6646-1046-4F71-817B-ABF2E628A2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'MAY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IF(AND(SUM(G5:I5)=0,SUM(G9:I9)=0,SUM(G13:I13)=0),'MAY Payment'!K12,ROUND((SUM(G5:I5)+(SUM(G9:I9)*0.95)+(SUM(G13:I13)*(0.85))),3))</f>
        <v>0</v>
      </c>
      <c r="M12" s="35">
        <f>IF(AND(SUM(G5:I5)=0,SUM(G9:I9)=0,SUM(G13:I13)=0),'MAY Payment'!M12,SUM(A5+A9+A13))</f>
        <v>0</v>
      </c>
      <c r="N12" s="36">
        <f>IF(AND(SUM(G5:I5)=0,SUM(G9:I9)=0,SUM(G13:I13)=0),'MAY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'MAY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IF(AND(SUM(G5:I5)=0,SUM(G9:I9)=0,SUM(G13:I13)=0),('MAY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68" priority="8" stopIfTrue="1" operator="greaterThan">
      <formula>0.00001</formula>
    </cfRule>
  </conditionalFormatting>
  <conditionalFormatting sqref="C20:C31">
    <cfRule type="cellIs" dxfId="66" priority="12" stopIfTrue="1" operator="greaterThan">
      <formula>0.00001</formula>
    </cfRule>
  </conditionalFormatting>
  <conditionalFormatting sqref="E20:E22">
    <cfRule type="cellIs" dxfId="65" priority="11" stopIfTrue="1" operator="greaterThan">
      <formula>0.00001</formula>
    </cfRule>
  </conditionalFormatting>
  <conditionalFormatting sqref="G20:G22">
    <cfRule type="cellIs" dxfId="64" priority="10" stopIfTrue="1" operator="greaterThan">
      <formula>0.00001</formula>
    </cfRule>
  </conditionalFormatting>
  <conditionalFormatting sqref="E23:E31">
    <cfRule type="cellIs" dxfId="63" priority="9" stopIfTrue="1" operator="greaterThan">
      <formula>0.00001</formula>
    </cfRule>
  </conditionalFormatting>
  <conditionalFormatting sqref="G34">
    <cfRule type="cellIs" dxfId="9" priority="3" stopIfTrue="1" operator="greaterThan">
      <formula>0.00001</formula>
    </cfRule>
  </conditionalFormatting>
  <conditionalFormatting sqref="G32:G33">
    <cfRule type="cellIs" dxfId="8" priority="1" stopIfTrue="1" operator="greaterThan">
      <formula>0.00001</formula>
    </cfRule>
  </conditionalFormatting>
  <conditionalFormatting sqref="C32:C34">
    <cfRule type="cellIs" dxfId="7" priority="5" stopIfTrue="1" operator="greaterThan">
      <formula>0.00001</formula>
    </cfRule>
  </conditionalFormatting>
  <conditionalFormatting sqref="E34">
    <cfRule type="cellIs" dxfId="6" priority="4" stopIfTrue="1" operator="greaterThan">
      <formula>0.00001</formula>
    </cfRule>
  </conditionalFormatting>
  <conditionalFormatting sqref="E32:E33">
    <cfRule type="cellIs" dxfId="5" priority="2" stopIfTrue="1" operator="greaterThan">
      <formula>0.00001</formula>
    </cfRule>
  </conditionalFormatting>
  <hyperlinks>
    <hyperlink ref="K1" location="'Instructions Tab'!A1" display="Instructions Tab" xr:uid="{D5FA5160-77F8-4440-84FD-02417582BC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W36"/>
  <sheetViews>
    <sheetView zoomScale="120" zoomScaleNormal="120" workbookViewId="0">
      <selection activeCell="B21" sqref="B21"/>
    </sheetView>
  </sheetViews>
  <sheetFormatPr defaultRowHeight="15" x14ac:dyDescent="0.25"/>
  <cols>
    <col min="1" max="1" width="3" style="18" bestFit="1" customWidth="1"/>
    <col min="2" max="2" width="7.140625" style="18" bestFit="1" customWidth="1"/>
    <col min="3" max="3" width="18.42578125" style="18" customWidth="1"/>
    <col min="4" max="4" width="10.85546875" style="18" bestFit="1" customWidth="1"/>
    <col min="5" max="5" width="15.42578125" style="18" bestFit="1" customWidth="1"/>
    <col min="6" max="6" width="17.85546875" style="18" bestFit="1" customWidth="1"/>
    <col min="7" max="7" width="13.140625" style="18" bestFit="1" customWidth="1"/>
    <col min="8" max="8" width="11.7109375" style="18" bestFit="1" customWidth="1"/>
    <col min="9" max="9" width="17" style="18" customWidth="1"/>
    <col min="10" max="10" width="18.140625" style="18" bestFit="1" customWidth="1"/>
    <col min="11" max="11" width="21" style="18" bestFit="1" customWidth="1"/>
    <col min="12" max="12" width="12.5703125" style="17" bestFit="1" customWidth="1"/>
    <col min="13" max="23" width="9.140625" style="17" customWidth="1"/>
    <col min="24" max="16384" width="9.140625" style="18"/>
  </cols>
  <sheetData>
    <row r="1" spans="1:23" ht="15" customHeight="1" x14ac:dyDescent="0.25">
      <c r="A1" s="17"/>
      <c r="B1" s="17"/>
      <c r="C1" s="117" t="s">
        <v>40</v>
      </c>
      <c r="D1" s="117"/>
      <c r="E1" s="117"/>
      <c r="F1" s="117"/>
      <c r="G1" s="117"/>
      <c r="H1" s="117"/>
      <c r="I1" s="117"/>
      <c r="J1" s="117"/>
      <c r="K1" s="117"/>
    </row>
    <row r="2" spans="1:23" ht="15" customHeight="1" x14ac:dyDescent="0.25">
      <c r="A2" s="17"/>
      <c r="B2" s="17"/>
      <c r="C2" s="117"/>
      <c r="D2" s="117"/>
      <c r="E2" s="117"/>
      <c r="F2" s="117"/>
      <c r="G2" s="117"/>
      <c r="H2" s="117"/>
      <c r="I2" s="117"/>
      <c r="J2" s="117"/>
      <c r="K2" s="117"/>
    </row>
    <row r="3" spans="1:23" ht="15.75" customHeight="1" x14ac:dyDescent="0.25">
      <c r="A3" s="17"/>
      <c r="B3" s="17"/>
      <c r="C3" s="117"/>
      <c r="D3" s="117"/>
      <c r="E3" s="117"/>
      <c r="F3" s="117"/>
      <c r="G3" s="117"/>
      <c r="H3" s="117"/>
      <c r="I3" s="117"/>
      <c r="J3" s="117"/>
      <c r="K3" s="117"/>
    </row>
    <row r="4" spans="1:23" ht="15" customHeight="1" x14ac:dyDescent="0.25">
      <c r="A4" s="17"/>
      <c r="B4" s="17"/>
      <c r="C4" s="117"/>
      <c r="D4" s="117"/>
      <c r="E4" s="117"/>
      <c r="F4" s="117"/>
      <c r="G4" s="117"/>
      <c r="H4" s="117"/>
      <c r="I4" s="117"/>
      <c r="J4" s="117"/>
      <c r="K4" s="117"/>
    </row>
    <row r="5" spans="1:23" ht="15" customHeight="1" x14ac:dyDescent="0.25">
      <c r="A5" s="17"/>
      <c r="B5" s="17"/>
      <c r="C5" s="117"/>
      <c r="D5" s="117"/>
      <c r="E5" s="117"/>
      <c r="F5" s="117"/>
      <c r="G5" s="117"/>
      <c r="H5" s="117"/>
      <c r="I5" s="117"/>
      <c r="J5" s="117"/>
      <c r="K5" s="117"/>
    </row>
    <row r="6" spans="1:23" ht="5.25" customHeight="1" thickBot="1" x14ac:dyDescent="0.3">
      <c r="A6" s="17"/>
      <c r="B6" s="17"/>
      <c r="C6" s="50"/>
      <c r="D6" s="50"/>
      <c r="E6" s="50"/>
      <c r="F6" s="50"/>
      <c r="G6" s="50"/>
      <c r="H6" s="50"/>
      <c r="I6" s="50"/>
      <c r="J6" s="50"/>
      <c r="K6" s="50"/>
    </row>
    <row r="7" spans="1:23" s="53" customFormat="1" ht="45.75" thickBot="1" x14ac:dyDescent="0.3">
      <c r="A7" s="51"/>
      <c r="B7" s="51"/>
      <c r="C7" s="98" t="s">
        <v>41</v>
      </c>
      <c r="D7" s="98" t="s">
        <v>42</v>
      </c>
      <c r="E7" s="98" t="s">
        <v>43</v>
      </c>
      <c r="F7" s="98" t="s">
        <v>44</v>
      </c>
      <c r="G7" s="116" t="s">
        <v>45</v>
      </c>
      <c r="H7" s="116"/>
      <c r="I7" s="98" t="s">
        <v>46</v>
      </c>
      <c r="J7" s="98" t="s">
        <v>47</v>
      </c>
      <c r="K7" s="52" t="s">
        <v>48</v>
      </c>
      <c r="L7" s="51"/>
      <c r="M7" s="51"/>
      <c r="N7" s="51"/>
      <c r="O7" s="51"/>
      <c r="P7" s="51"/>
      <c r="Q7" s="51"/>
      <c r="R7" s="51"/>
      <c r="S7" s="51"/>
      <c r="T7" s="51"/>
      <c r="U7" s="51"/>
      <c r="V7" s="51"/>
      <c r="W7" s="51"/>
    </row>
    <row r="8" spans="1:23" s="53" customFormat="1" ht="6.75" customHeight="1" x14ac:dyDescent="0.25">
      <c r="A8" s="51"/>
      <c r="B8" s="51"/>
      <c r="C8" s="51"/>
      <c r="D8" s="51"/>
      <c r="E8" s="51"/>
      <c r="F8" s="51"/>
      <c r="G8" s="51"/>
      <c r="H8" s="51"/>
      <c r="I8" s="51"/>
      <c r="J8" s="51"/>
      <c r="K8" s="54"/>
      <c r="L8" s="51"/>
      <c r="M8" s="51"/>
      <c r="N8" s="51"/>
      <c r="O8" s="51"/>
      <c r="P8" s="51"/>
      <c r="Q8" s="51"/>
      <c r="R8" s="51"/>
      <c r="S8" s="51"/>
      <c r="T8" s="51"/>
      <c r="U8" s="51"/>
      <c r="V8" s="51"/>
      <c r="W8" s="51"/>
    </row>
    <row r="9" spans="1:23" s="53" customFormat="1" ht="26.25" customHeight="1" thickBot="1" x14ac:dyDescent="0.3">
      <c r="A9" s="51"/>
      <c r="B9" s="51"/>
      <c r="C9" s="55" t="s">
        <v>49</v>
      </c>
      <c r="D9" s="56" t="s">
        <v>50</v>
      </c>
      <c r="E9" s="56" t="s">
        <v>51</v>
      </c>
      <c r="F9" s="56" t="s">
        <v>52</v>
      </c>
      <c r="G9" s="56" t="s">
        <v>53</v>
      </c>
      <c r="H9" s="56" t="s">
        <v>54</v>
      </c>
      <c r="I9" s="56" t="s">
        <v>55</v>
      </c>
      <c r="J9" s="55" t="s">
        <v>56</v>
      </c>
      <c r="K9" s="57"/>
      <c r="L9" s="51"/>
      <c r="M9" s="51"/>
      <c r="N9" s="51"/>
      <c r="O9" s="51"/>
      <c r="P9" s="51"/>
      <c r="Q9" s="51"/>
      <c r="R9" s="51"/>
      <c r="S9" s="51"/>
      <c r="T9" s="51"/>
      <c r="U9" s="51"/>
      <c r="V9" s="51"/>
      <c r="W9" s="51"/>
    </row>
    <row r="10" spans="1:23" s="53" customFormat="1" ht="15.75" thickTop="1" x14ac:dyDescent="0.25">
      <c r="A10" s="53">
        <v>1</v>
      </c>
      <c r="B10" s="58" t="s">
        <v>106</v>
      </c>
      <c r="C10" s="59"/>
      <c r="D10" s="60">
        <v>8.3333333300000006E-2</v>
      </c>
      <c r="E10" s="61">
        <f>D10*C10</f>
        <v>0</v>
      </c>
      <c r="F10" s="61">
        <f>E10</f>
        <v>0</v>
      </c>
      <c r="G10" s="62">
        <v>0</v>
      </c>
      <c r="H10" s="62">
        <v>0</v>
      </c>
      <c r="I10" s="63">
        <f t="shared" ref="I10:I21" si="0">IF(F10+G10&lt;0,0,F10+G10)</f>
        <v>0</v>
      </c>
      <c r="J10" s="64">
        <f>I10+H10</f>
        <v>0</v>
      </c>
      <c r="K10" s="65">
        <v>0</v>
      </c>
      <c r="L10" s="51"/>
      <c r="M10" s="66"/>
      <c r="N10" s="51"/>
      <c r="O10" s="51"/>
      <c r="P10" s="51"/>
      <c r="Q10" s="51"/>
      <c r="R10" s="51"/>
      <c r="S10" s="51"/>
      <c r="T10" s="51"/>
      <c r="U10" s="51"/>
      <c r="V10" s="51"/>
      <c r="W10" s="51"/>
    </row>
    <row r="11" spans="1:23" x14ac:dyDescent="0.25">
      <c r="A11" s="18">
        <v>2</v>
      </c>
      <c r="B11" s="67" t="s">
        <v>57</v>
      </c>
      <c r="C11" s="68">
        <f>SUM(K11)+'SEPT Payment'!M19</f>
        <v>0</v>
      </c>
      <c r="D11" s="69">
        <v>0.16666666669999999</v>
      </c>
      <c r="E11" s="70">
        <f>D11*C11</f>
        <v>0</v>
      </c>
      <c r="F11" s="70">
        <f>E11-(SUMIF(F10,"&gt;0",F10))</f>
        <v>0</v>
      </c>
      <c r="G11" s="71">
        <v>0</v>
      </c>
      <c r="H11" s="71">
        <v>0</v>
      </c>
      <c r="I11" s="72">
        <f t="shared" si="0"/>
        <v>0</v>
      </c>
      <c r="J11" s="70">
        <f>J10+I11+H11</f>
        <v>0</v>
      </c>
      <c r="K11" s="65">
        <f t="shared" ref="K11:K21" si="1">K10</f>
        <v>0</v>
      </c>
      <c r="L11" s="73"/>
      <c r="M11" s="66"/>
    </row>
    <row r="12" spans="1:23" x14ac:dyDescent="0.25">
      <c r="A12" s="18">
        <v>3</v>
      </c>
      <c r="B12" s="67" t="s">
        <v>58</v>
      </c>
      <c r="C12" s="68">
        <f>SUM(K12)+'OCT Payment'!M19</f>
        <v>0</v>
      </c>
      <c r="D12" s="69">
        <v>0.25</v>
      </c>
      <c r="E12" s="70">
        <f t="shared" ref="E12:E21" si="2">D12*C12</f>
        <v>0</v>
      </c>
      <c r="F12" s="70">
        <f>E12-(SUMIF(F10:F11,"&gt;0",F10:F11))</f>
        <v>0</v>
      </c>
      <c r="G12" s="71">
        <v>0</v>
      </c>
      <c r="H12" s="71">
        <v>0</v>
      </c>
      <c r="I12" s="72">
        <f t="shared" si="0"/>
        <v>0</v>
      </c>
      <c r="J12" s="70">
        <f t="shared" ref="J12:J21" si="3">J11+I12+H12</f>
        <v>0</v>
      </c>
      <c r="K12" s="65">
        <f t="shared" si="1"/>
        <v>0</v>
      </c>
      <c r="L12" s="73"/>
      <c r="M12" s="66"/>
    </row>
    <row r="13" spans="1:23" x14ac:dyDescent="0.25">
      <c r="A13" s="53">
        <v>4</v>
      </c>
      <c r="B13" s="67" t="s">
        <v>59</v>
      </c>
      <c r="C13" s="68">
        <f>SUM(K13)+'NOV Payment'!M19</f>
        <v>0</v>
      </c>
      <c r="D13" s="69">
        <v>0.33333333329999998</v>
      </c>
      <c r="E13" s="70">
        <f>D13*C13</f>
        <v>0</v>
      </c>
      <c r="F13" s="70">
        <f>E13-(SUMIF(F10:F12,"&gt;0",F10:F12))</f>
        <v>0</v>
      </c>
      <c r="G13" s="71">
        <v>0</v>
      </c>
      <c r="H13" s="71">
        <v>0</v>
      </c>
      <c r="I13" s="72">
        <f t="shared" si="0"/>
        <v>0</v>
      </c>
      <c r="J13" s="70">
        <f t="shared" si="3"/>
        <v>0</v>
      </c>
      <c r="K13" s="65">
        <f t="shared" si="1"/>
        <v>0</v>
      </c>
      <c r="L13" s="51"/>
      <c r="M13" s="66"/>
    </row>
    <row r="14" spans="1:23" x14ac:dyDescent="0.25">
      <c r="A14" s="53">
        <v>5</v>
      </c>
      <c r="B14" s="67" t="s">
        <v>60</v>
      </c>
      <c r="C14" s="68">
        <f>SUM(K14)+'DEC Payment'!M19</f>
        <v>0</v>
      </c>
      <c r="D14" s="69">
        <v>0.41666666670000002</v>
      </c>
      <c r="E14" s="70">
        <f t="shared" si="2"/>
        <v>0</v>
      </c>
      <c r="F14" s="70">
        <f>E14-(SUMIF(F10:F13,"&gt;0",F10:F13))</f>
        <v>0</v>
      </c>
      <c r="G14" s="71">
        <v>0</v>
      </c>
      <c r="H14" s="71">
        <v>0</v>
      </c>
      <c r="I14" s="72">
        <f t="shared" si="0"/>
        <v>0</v>
      </c>
      <c r="J14" s="70">
        <f t="shared" si="3"/>
        <v>0</v>
      </c>
      <c r="K14" s="65">
        <f t="shared" si="1"/>
        <v>0</v>
      </c>
      <c r="L14" s="51"/>
      <c r="M14" s="66"/>
    </row>
    <row r="15" spans="1:23" x14ac:dyDescent="0.25">
      <c r="A15" s="53">
        <v>6</v>
      </c>
      <c r="B15" s="67" t="s">
        <v>61</v>
      </c>
      <c r="C15" s="68">
        <f>SUM(K15)+'JAN Payment'!M19</f>
        <v>0</v>
      </c>
      <c r="D15" s="69">
        <v>0.5</v>
      </c>
      <c r="E15" s="70">
        <f t="shared" si="2"/>
        <v>0</v>
      </c>
      <c r="F15" s="70">
        <f>E15-(SUMIF(F10:F14,"&gt;0",F10:F14))</f>
        <v>0</v>
      </c>
      <c r="G15" s="71">
        <v>0</v>
      </c>
      <c r="H15" s="71">
        <v>0</v>
      </c>
      <c r="I15" s="72">
        <f t="shared" si="0"/>
        <v>0</v>
      </c>
      <c r="J15" s="70">
        <f t="shared" si="3"/>
        <v>0</v>
      </c>
      <c r="K15" s="65">
        <f t="shared" si="1"/>
        <v>0</v>
      </c>
      <c r="L15" s="51"/>
      <c r="M15" s="66"/>
    </row>
    <row r="16" spans="1:23" x14ac:dyDescent="0.25">
      <c r="A16" s="53">
        <v>7</v>
      </c>
      <c r="B16" s="67" t="s">
        <v>62</v>
      </c>
      <c r="C16" s="68">
        <f>SUM(K16)+'FEB Payment'!M19</f>
        <v>0</v>
      </c>
      <c r="D16" s="69">
        <v>0.58333333330000003</v>
      </c>
      <c r="E16" s="70">
        <f t="shared" si="2"/>
        <v>0</v>
      </c>
      <c r="F16" s="70">
        <f>E16-(SUMIF(F10:F15,"&gt;0",F10:F15))</f>
        <v>0</v>
      </c>
      <c r="G16" s="71">
        <v>0</v>
      </c>
      <c r="H16" s="71">
        <v>0</v>
      </c>
      <c r="I16" s="72">
        <f t="shared" si="0"/>
        <v>0</v>
      </c>
      <c r="J16" s="70">
        <f t="shared" si="3"/>
        <v>0</v>
      </c>
      <c r="K16" s="65">
        <f t="shared" si="1"/>
        <v>0</v>
      </c>
      <c r="L16" s="51"/>
      <c r="M16" s="66"/>
    </row>
    <row r="17" spans="1:13" x14ac:dyDescent="0.25">
      <c r="A17" s="53">
        <v>8</v>
      </c>
      <c r="B17" s="67" t="s">
        <v>107</v>
      </c>
      <c r="C17" s="68">
        <f>SUM(K17)+'MAR Payment'!M19</f>
        <v>0</v>
      </c>
      <c r="D17" s="69">
        <v>0.66666666669999997</v>
      </c>
      <c r="E17" s="70">
        <f t="shared" si="2"/>
        <v>0</v>
      </c>
      <c r="F17" s="70">
        <f>E17-(SUMIF(F10:F16,"&gt;0",F10:F16))</f>
        <v>0</v>
      </c>
      <c r="G17" s="71">
        <v>0</v>
      </c>
      <c r="H17" s="71">
        <v>0</v>
      </c>
      <c r="I17" s="72">
        <f t="shared" si="0"/>
        <v>0</v>
      </c>
      <c r="J17" s="70">
        <f t="shared" si="3"/>
        <v>0</v>
      </c>
      <c r="K17" s="65">
        <f t="shared" si="1"/>
        <v>0</v>
      </c>
      <c r="L17" s="51"/>
      <c r="M17" s="66"/>
    </row>
    <row r="18" spans="1:13" x14ac:dyDescent="0.25">
      <c r="A18" s="53">
        <v>9</v>
      </c>
      <c r="B18" s="67" t="s">
        <v>108</v>
      </c>
      <c r="C18" s="68">
        <f>SUM(K18)+'APR Payment'!M19</f>
        <v>0</v>
      </c>
      <c r="D18" s="69">
        <v>0.75</v>
      </c>
      <c r="E18" s="70">
        <f t="shared" si="2"/>
        <v>0</v>
      </c>
      <c r="F18" s="70">
        <f>E18-(SUMIF(F10:F17,"&gt;0",F10:F17))</f>
        <v>0</v>
      </c>
      <c r="G18" s="71">
        <v>0</v>
      </c>
      <c r="H18" s="71">
        <v>0</v>
      </c>
      <c r="I18" s="72">
        <f t="shared" si="0"/>
        <v>0</v>
      </c>
      <c r="J18" s="70">
        <f t="shared" si="3"/>
        <v>0</v>
      </c>
      <c r="K18" s="65">
        <f t="shared" si="1"/>
        <v>0</v>
      </c>
      <c r="M18" s="66"/>
    </row>
    <row r="19" spans="1:13" x14ac:dyDescent="0.25">
      <c r="A19" s="53">
        <v>10</v>
      </c>
      <c r="B19" s="67" t="s">
        <v>63</v>
      </c>
      <c r="C19" s="68">
        <f>SUM(K19)+'MAY Payment'!M19</f>
        <v>0</v>
      </c>
      <c r="D19" s="69">
        <v>0.83333333330000003</v>
      </c>
      <c r="E19" s="70">
        <f t="shared" si="2"/>
        <v>0</v>
      </c>
      <c r="F19" s="70">
        <f>E19-(SUMIF(F10:F18,"&gt;0",F10:F18))</f>
        <v>0</v>
      </c>
      <c r="G19" s="71">
        <v>0</v>
      </c>
      <c r="H19" s="71">
        <v>0</v>
      </c>
      <c r="I19" s="72">
        <f t="shared" si="0"/>
        <v>0</v>
      </c>
      <c r="J19" s="70">
        <f t="shared" si="3"/>
        <v>0</v>
      </c>
      <c r="K19" s="65">
        <f t="shared" si="1"/>
        <v>0</v>
      </c>
      <c r="M19" s="66"/>
    </row>
    <row r="20" spans="1:13" x14ac:dyDescent="0.25">
      <c r="A20" s="53">
        <v>11</v>
      </c>
      <c r="B20" s="67" t="s">
        <v>64</v>
      </c>
      <c r="C20" s="68">
        <f>SUM(K20)+'JUN Payment'!M19</f>
        <v>0</v>
      </c>
      <c r="D20" s="69">
        <v>0.91666666669999997</v>
      </c>
      <c r="E20" s="70">
        <f t="shared" si="2"/>
        <v>0</v>
      </c>
      <c r="F20" s="70">
        <f>E20-(SUMIF(F10:F19,"&gt;0",F10:F19))</f>
        <v>0</v>
      </c>
      <c r="G20" s="71">
        <v>0</v>
      </c>
      <c r="H20" s="71">
        <v>0</v>
      </c>
      <c r="I20" s="72">
        <f t="shared" si="0"/>
        <v>0</v>
      </c>
      <c r="J20" s="70">
        <f t="shared" si="3"/>
        <v>0</v>
      </c>
      <c r="K20" s="65">
        <f t="shared" si="1"/>
        <v>0</v>
      </c>
      <c r="M20" s="66"/>
    </row>
    <row r="21" spans="1:13" ht="15.75" thickBot="1" x14ac:dyDescent="0.3">
      <c r="A21" s="53">
        <v>12</v>
      </c>
      <c r="B21" s="74" t="s">
        <v>109</v>
      </c>
      <c r="C21" s="75">
        <f>SUM(K21)+'JUL Payment'!M19</f>
        <v>0</v>
      </c>
      <c r="D21" s="76">
        <v>1</v>
      </c>
      <c r="E21" s="77">
        <f t="shared" si="2"/>
        <v>0</v>
      </c>
      <c r="F21" s="77">
        <f>E21-(SUMIF(F10:F20,"&gt;0",F10:F20))</f>
        <v>0</v>
      </c>
      <c r="G21" s="99">
        <v>0</v>
      </c>
      <c r="H21" s="78">
        <v>0</v>
      </c>
      <c r="I21" s="79">
        <f t="shared" si="0"/>
        <v>0</v>
      </c>
      <c r="J21" s="77">
        <f t="shared" si="3"/>
        <v>0</v>
      </c>
      <c r="K21" s="65">
        <f t="shared" si="1"/>
        <v>0</v>
      </c>
      <c r="M21" s="66"/>
    </row>
    <row r="22" spans="1:13" x14ac:dyDescent="0.25">
      <c r="A22" s="17"/>
      <c r="B22" s="51"/>
      <c r="C22" s="73"/>
      <c r="D22" s="51"/>
      <c r="E22" s="73"/>
      <c r="F22" s="73"/>
      <c r="G22" s="73"/>
      <c r="H22" s="73"/>
      <c r="I22" s="73"/>
      <c r="J22" s="51"/>
      <c r="K22" s="17"/>
    </row>
    <row r="23" spans="1:13" x14ac:dyDescent="0.25">
      <c r="A23" s="17"/>
      <c r="B23" s="17"/>
      <c r="C23" s="80"/>
      <c r="D23" s="17"/>
      <c r="E23" s="73"/>
      <c r="F23" s="80"/>
      <c r="G23" s="80"/>
      <c r="H23" s="80"/>
      <c r="I23" s="80"/>
      <c r="J23" s="17"/>
      <c r="K23" s="17"/>
    </row>
    <row r="24" spans="1:13" x14ac:dyDescent="0.25">
      <c r="A24" s="17"/>
      <c r="B24" s="17"/>
      <c r="C24" s="37"/>
      <c r="D24" s="17"/>
      <c r="E24" s="73"/>
      <c r="F24" s="73"/>
      <c r="G24" s="17"/>
      <c r="H24" s="73"/>
      <c r="I24" s="73"/>
      <c r="J24" s="17"/>
      <c r="K24" s="17"/>
    </row>
    <row r="25" spans="1:13" x14ac:dyDescent="0.25">
      <c r="A25" s="17"/>
      <c r="B25" s="17"/>
      <c r="C25" s="17"/>
      <c r="D25" s="17"/>
      <c r="E25" s="54"/>
      <c r="F25" s="54"/>
      <c r="G25" s="17"/>
      <c r="H25" s="54"/>
      <c r="I25" s="54"/>
      <c r="J25" s="17"/>
      <c r="K25" s="17"/>
    </row>
    <row r="26" spans="1:13" x14ac:dyDescent="0.25">
      <c r="A26" s="17"/>
      <c r="B26" s="17"/>
      <c r="C26" s="17"/>
      <c r="D26" s="17"/>
      <c r="E26" s="54"/>
      <c r="F26" s="54"/>
      <c r="G26" s="17"/>
      <c r="H26" s="54"/>
      <c r="I26" s="73"/>
      <c r="J26" s="17"/>
      <c r="K26" s="17"/>
    </row>
    <row r="27" spans="1:13" x14ac:dyDescent="0.25">
      <c r="A27" s="17"/>
      <c r="B27" s="17"/>
      <c r="C27" s="17"/>
      <c r="D27" s="17"/>
      <c r="E27" s="17"/>
      <c r="F27" s="17"/>
      <c r="G27" s="17"/>
      <c r="H27" s="17"/>
      <c r="I27" s="17"/>
      <c r="J27" s="17"/>
      <c r="K27" s="17"/>
    </row>
    <row r="28" spans="1:13" x14ac:dyDescent="0.25">
      <c r="A28" s="17"/>
      <c r="B28" s="17"/>
      <c r="C28" s="17"/>
      <c r="D28" s="17"/>
      <c r="E28" s="17"/>
      <c r="F28" s="17"/>
      <c r="G28" s="17"/>
      <c r="H28" s="17"/>
      <c r="I28" s="17"/>
      <c r="J28" s="17"/>
      <c r="K28" s="17"/>
    </row>
    <row r="29" spans="1:13" x14ac:dyDescent="0.25">
      <c r="A29" s="17"/>
      <c r="B29" s="17"/>
      <c r="C29" s="17"/>
      <c r="D29" s="17"/>
      <c r="E29" s="17"/>
      <c r="F29" s="17"/>
      <c r="G29" s="17"/>
      <c r="H29" s="17"/>
      <c r="I29" s="17"/>
      <c r="J29" s="17"/>
      <c r="K29" s="17"/>
    </row>
    <row r="30" spans="1:13" x14ac:dyDescent="0.25">
      <c r="A30" s="17"/>
      <c r="B30" s="17"/>
      <c r="C30" s="17"/>
      <c r="D30" s="17"/>
      <c r="E30" s="17"/>
      <c r="F30" s="17"/>
      <c r="G30" s="17"/>
      <c r="H30" s="17"/>
      <c r="I30" s="17"/>
      <c r="J30" s="17"/>
      <c r="K30" s="17"/>
    </row>
    <row r="31" spans="1:13" x14ac:dyDescent="0.25">
      <c r="A31" s="17"/>
      <c r="B31" s="17"/>
      <c r="C31" s="17"/>
      <c r="D31" s="17"/>
      <c r="E31" s="17"/>
      <c r="F31" s="17"/>
      <c r="G31" s="17"/>
      <c r="H31" s="17"/>
      <c r="I31" s="17"/>
      <c r="J31" s="17"/>
      <c r="K31" s="17"/>
    </row>
    <row r="32" spans="1:13" x14ac:dyDescent="0.25">
      <c r="A32" s="17"/>
      <c r="B32" s="17"/>
      <c r="C32" s="17"/>
      <c r="D32" s="17"/>
      <c r="E32" s="17"/>
      <c r="F32" s="17"/>
      <c r="G32" s="17"/>
      <c r="H32" s="17"/>
      <c r="I32" s="17"/>
      <c r="J32" s="17"/>
      <c r="K32" s="17"/>
    </row>
    <row r="33" spans="1:11" x14ac:dyDescent="0.25">
      <c r="A33" s="17"/>
      <c r="B33" s="17"/>
      <c r="C33" s="17"/>
      <c r="D33" s="17"/>
      <c r="E33" s="17"/>
      <c r="F33" s="17"/>
      <c r="G33" s="17"/>
      <c r="H33" s="17"/>
      <c r="I33" s="17"/>
      <c r="J33" s="17"/>
      <c r="K33" s="17"/>
    </row>
    <row r="34" spans="1:11" x14ac:dyDescent="0.25">
      <c r="A34" s="17"/>
      <c r="B34" s="17"/>
      <c r="C34" s="17"/>
      <c r="D34" s="17"/>
      <c r="E34" s="17"/>
      <c r="F34" s="17"/>
      <c r="G34" s="17"/>
      <c r="H34" s="17"/>
      <c r="I34" s="17"/>
      <c r="J34" s="17"/>
      <c r="K34" s="17"/>
    </row>
    <row r="35" spans="1:11" x14ac:dyDescent="0.25">
      <c r="A35" s="17"/>
      <c r="B35" s="17"/>
      <c r="C35" s="17"/>
      <c r="D35" s="17"/>
      <c r="E35" s="17"/>
      <c r="F35" s="17"/>
      <c r="G35" s="17"/>
      <c r="H35" s="17"/>
      <c r="I35" s="17"/>
      <c r="J35" s="17"/>
      <c r="K35" s="17"/>
    </row>
    <row r="36" spans="1:11" x14ac:dyDescent="0.25">
      <c r="A36" s="17"/>
      <c r="B36" s="17"/>
      <c r="C36" s="17"/>
      <c r="D36" s="17"/>
      <c r="E36" s="17"/>
      <c r="F36" s="17"/>
      <c r="G36" s="17"/>
      <c r="H36" s="17"/>
      <c r="I36" s="17"/>
      <c r="J36" s="17"/>
      <c r="K36" s="17"/>
    </row>
  </sheetData>
  <mergeCells count="2">
    <mergeCell ref="G7:H7"/>
    <mergeCell ref="C1:K5"/>
  </mergeCells>
  <pageMargins left="0.25" right="0.25"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E100"/>
  <sheetViews>
    <sheetView showGridLines="0" workbookViewId="0">
      <selection activeCell="E5" sqref="E5"/>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'JUN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IF(AND(SUM(G5:I5)=0,SUM(G9:I9)=0,SUM(G13:I13)=0),'JUN Payment'!K12,ROUND((SUM(G5:I5)+(SUM(G9:I9)*0.95)+(SUM(G13:I13)*(0.85))),3))</f>
        <v>0</v>
      </c>
      <c r="M12" s="35">
        <f>IF(AND(SUM(G5:I5)=0,SUM(G9:I9)=0,SUM(G13:I13)=0),'JUN Payment'!M12,SUM(A5+A9+A13))</f>
        <v>0</v>
      </c>
      <c r="N12" s="36">
        <f>IF(AND(SUM(G5:I5)=0,SUM(G9:I9)=0,SUM(G13:I13)=0),'JUN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'JUN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IF(AND(SUM(G5:I5)=0,SUM(G9:I9)=0,SUM(G13:I13)=0),('JUN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61" priority="8" stopIfTrue="1" operator="greaterThan">
      <formula>0.00001</formula>
    </cfRule>
  </conditionalFormatting>
  <conditionalFormatting sqref="C20:C31">
    <cfRule type="cellIs" dxfId="59" priority="12" stopIfTrue="1" operator="greaterThan">
      <formula>0.00001</formula>
    </cfRule>
  </conditionalFormatting>
  <conditionalFormatting sqref="E20:E22">
    <cfRule type="cellIs" dxfId="58" priority="11" stopIfTrue="1" operator="greaterThan">
      <formula>0.00001</formula>
    </cfRule>
  </conditionalFormatting>
  <conditionalFormatting sqref="G20:G22">
    <cfRule type="cellIs" dxfId="57" priority="10" stopIfTrue="1" operator="greaterThan">
      <formula>0.00001</formula>
    </cfRule>
  </conditionalFormatting>
  <conditionalFormatting sqref="E23:E31">
    <cfRule type="cellIs" dxfId="56" priority="9" stopIfTrue="1" operator="greaterThan">
      <formula>0.00001</formula>
    </cfRule>
  </conditionalFormatting>
  <conditionalFormatting sqref="G34">
    <cfRule type="cellIs" dxfId="4" priority="3" stopIfTrue="1" operator="greaterThan">
      <formula>0.00001</formula>
    </cfRule>
  </conditionalFormatting>
  <conditionalFormatting sqref="G32:G33">
    <cfRule type="cellIs" dxfId="3" priority="1" stopIfTrue="1" operator="greaterThan">
      <formula>0.00001</formula>
    </cfRule>
  </conditionalFormatting>
  <conditionalFormatting sqref="C32:C34">
    <cfRule type="cellIs" dxfId="2" priority="5" stopIfTrue="1" operator="greaterThan">
      <formula>0.00001</formula>
    </cfRule>
  </conditionalFormatting>
  <conditionalFormatting sqref="E34">
    <cfRule type="cellIs" dxfId="1" priority="4" stopIfTrue="1" operator="greaterThan">
      <formula>0.00001</formula>
    </cfRule>
  </conditionalFormatting>
  <conditionalFormatting sqref="E32:E33">
    <cfRule type="cellIs" dxfId="0" priority="2" stopIfTrue="1" operator="greaterThan">
      <formula>0.00001</formula>
    </cfRule>
  </conditionalFormatting>
  <hyperlinks>
    <hyperlink ref="K1" location="'Instructions Tab'!A1" display="Instructions Tab" xr:uid="{76AE6C6F-5828-48EA-A517-F2ED2CCFE1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01"/>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ROUND((SUM(G5:I5)+(SUM(G9:I9)*0.95)+(SUM(G13:I13)*(0.85))),3)</f>
        <v>0</v>
      </c>
      <c r="M12" s="35">
        <f>SUM(A5+A9+A13)</f>
        <v>0</v>
      </c>
      <c r="N12" s="36">
        <f>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AD20" s="18"/>
      <c r="AE20" s="18"/>
    </row>
    <row r="21" spans="1:31" ht="15.75" thickBot="1" x14ac:dyDescent="0.3">
      <c r="A21" s="83" t="s">
        <v>93</v>
      </c>
      <c r="B21" s="94">
        <v>0</v>
      </c>
      <c r="C21" s="84">
        <f>B21*0.06</f>
        <v>0</v>
      </c>
      <c r="D21" s="94">
        <v>0</v>
      </c>
      <c r="E21" s="84">
        <f>D21*0.06</f>
        <v>0</v>
      </c>
      <c r="F21" s="94">
        <v>0</v>
      </c>
      <c r="G21" s="84">
        <f>F21*0.06</f>
        <v>0</v>
      </c>
      <c r="H21"/>
      <c r="I21" s="17"/>
      <c r="J21" s="17"/>
      <c r="AD21" s="18"/>
      <c r="AE21" s="18"/>
    </row>
    <row r="22" spans="1:31" ht="15.75" thickBot="1" x14ac:dyDescent="0.3">
      <c r="A22" s="85" t="s">
        <v>94</v>
      </c>
      <c r="B22" s="95">
        <v>0</v>
      </c>
      <c r="C22" s="86">
        <f>B22*0.115</f>
        <v>0</v>
      </c>
      <c r="D22" s="95">
        <v>0</v>
      </c>
      <c r="E22" s="86">
        <f>D22*0.115</f>
        <v>0</v>
      </c>
      <c r="F22" s="95">
        <v>0</v>
      </c>
      <c r="G22" s="86">
        <f>F22*0.115</f>
        <v>0</v>
      </c>
      <c r="H22"/>
      <c r="I22" s="17"/>
      <c r="J22" s="17"/>
      <c r="AD22" s="18"/>
      <c r="AE22" s="18"/>
    </row>
    <row r="23" spans="1:31" x14ac:dyDescent="0.25">
      <c r="A23" s="87" t="s">
        <v>95</v>
      </c>
      <c r="B23" s="93">
        <v>0</v>
      </c>
      <c r="C23" s="82">
        <f>B23*4.771</f>
        <v>0</v>
      </c>
      <c r="D23" s="93">
        <v>0</v>
      </c>
      <c r="E23" s="82">
        <f>D23*4.771</f>
        <v>0</v>
      </c>
      <c r="F23" s="93">
        <v>0</v>
      </c>
      <c r="G23" s="82">
        <f>F23*4.771</f>
        <v>0</v>
      </c>
      <c r="H23"/>
      <c r="I23" s="17"/>
      <c r="J23" s="17"/>
      <c r="AD23" s="18"/>
      <c r="AE23" s="18"/>
    </row>
    <row r="24" spans="1:31" x14ac:dyDescent="0.25">
      <c r="A24" s="88" t="s">
        <v>96</v>
      </c>
      <c r="B24" s="96">
        <v>0</v>
      </c>
      <c r="C24" s="89">
        <f>B24*6.024</f>
        <v>0</v>
      </c>
      <c r="D24" s="96">
        <v>0</v>
      </c>
      <c r="E24" s="89">
        <f>D24*6.024</f>
        <v>0</v>
      </c>
      <c r="F24" s="96">
        <v>0</v>
      </c>
      <c r="G24" s="89">
        <f>F24*6.024</f>
        <v>0</v>
      </c>
      <c r="H24"/>
      <c r="I24" s="17"/>
      <c r="J24" s="17"/>
      <c r="AD24" s="18"/>
      <c r="AE24" s="18"/>
    </row>
    <row r="25" spans="1:31" x14ac:dyDescent="0.25">
      <c r="A25" s="88" t="s">
        <v>97</v>
      </c>
      <c r="B25" s="96">
        <v>0</v>
      </c>
      <c r="C25" s="89">
        <f>B25*5.988</f>
        <v>0</v>
      </c>
      <c r="D25" s="96">
        <v>0</v>
      </c>
      <c r="E25" s="89">
        <f>D25*5.988</f>
        <v>0</v>
      </c>
      <c r="F25" s="96">
        <v>0</v>
      </c>
      <c r="G25" s="89">
        <f>F25*5.988</f>
        <v>0</v>
      </c>
      <c r="H25"/>
      <c r="I25" s="17"/>
      <c r="J25" s="17"/>
      <c r="AD25" s="18"/>
      <c r="AE25" s="18"/>
    </row>
    <row r="26" spans="1:31" x14ac:dyDescent="0.25">
      <c r="A26" s="90" t="s">
        <v>98</v>
      </c>
      <c r="B26" s="96">
        <v>0</v>
      </c>
      <c r="C26" s="89">
        <f>B26*7.947</f>
        <v>0</v>
      </c>
      <c r="D26" s="96">
        <v>0</v>
      </c>
      <c r="E26" s="89">
        <f>D26*7.947</f>
        <v>0</v>
      </c>
      <c r="F26" s="96">
        <v>0</v>
      </c>
      <c r="G26" s="89">
        <f>F26*7.947</f>
        <v>0</v>
      </c>
      <c r="H26"/>
      <c r="I26" s="17"/>
      <c r="J26" s="17"/>
      <c r="AD26" s="18"/>
      <c r="AE26" s="18"/>
    </row>
    <row r="27" spans="1:31" x14ac:dyDescent="0.25">
      <c r="A27" s="90" t="s">
        <v>99</v>
      </c>
      <c r="B27" s="96">
        <v>0</v>
      </c>
      <c r="C27" s="89">
        <f>B27*3.158</f>
        <v>0</v>
      </c>
      <c r="D27" s="96">
        <v>0</v>
      </c>
      <c r="E27" s="89">
        <f>D27*3.158</f>
        <v>0</v>
      </c>
      <c r="F27" s="96">
        <v>0</v>
      </c>
      <c r="G27" s="89">
        <f>F27*3.158</f>
        <v>0</v>
      </c>
      <c r="H27"/>
      <c r="I27" s="17"/>
      <c r="J27" s="17"/>
      <c r="AD27" s="18"/>
      <c r="AE27" s="18"/>
    </row>
    <row r="28" spans="1:31" x14ac:dyDescent="0.25">
      <c r="A28" s="90" t="s">
        <v>100</v>
      </c>
      <c r="B28" s="96">
        <v>0</v>
      </c>
      <c r="C28" s="89">
        <f>B28*6.773</f>
        <v>0</v>
      </c>
      <c r="D28" s="96">
        <v>0</v>
      </c>
      <c r="E28" s="89">
        <f>D28*6.773</f>
        <v>0</v>
      </c>
      <c r="F28" s="96">
        <v>0</v>
      </c>
      <c r="G28" s="89">
        <f>F28*6.773</f>
        <v>0</v>
      </c>
      <c r="H28"/>
      <c r="I28" s="17"/>
      <c r="J28" s="17"/>
      <c r="AD28" s="18"/>
      <c r="AE28" s="18"/>
    </row>
    <row r="29" spans="1:31" x14ac:dyDescent="0.25">
      <c r="A29" s="88" t="s">
        <v>101</v>
      </c>
      <c r="B29" s="96">
        <v>0</v>
      </c>
      <c r="C29" s="89">
        <f>B29*0.292</f>
        <v>0</v>
      </c>
      <c r="D29" s="96">
        <v>0</v>
      </c>
      <c r="E29" s="89">
        <f>D29*0.292</f>
        <v>0</v>
      </c>
      <c r="F29" s="96">
        <v>0</v>
      </c>
      <c r="G29" s="89">
        <f>F29*0.292</f>
        <v>0</v>
      </c>
      <c r="H29"/>
      <c r="I29" s="17"/>
      <c r="J29" s="17"/>
      <c r="AD29" s="18"/>
      <c r="AE29" s="18"/>
    </row>
    <row r="30" spans="1:31" x14ac:dyDescent="0.25">
      <c r="A30" s="90" t="s">
        <v>102</v>
      </c>
      <c r="B30" s="96">
        <v>0</v>
      </c>
      <c r="C30" s="89">
        <f>B30*4.822</f>
        <v>0</v>
      </c>
      <c r="D30" s="96">
        <v>0</v>
      </c>
      <c r="E30" s="89">
        <f>D30*4.822</f>
        <v>0</v>
      </c>
      <c r="F30" s="96">
        <v>0</v>
      </c>
      <c r="G30" s="89">
        <f>F30*4.822</f>
        <v>0</v>
      </c>
      <c r="H30"/>
      <c r="I30" s="17"/>
      <c r="J30" s="17"/>
      <c r="AD30" s="18"/>
      <c r="AE30" s="18"/>
    </row>
    <row r="31" spans="1:31" x14ac:dyDescent="0.25">
      <c r="A31" s="90" t="s">
        <v>103</v>
      </c>
      <c r="B31" s="96">
        <v>0</v>
      </c>
      <c r="C31" s="89">
        <f>B31*4.421</f>
        <v>0</v>
      </c>
      <c r="D31" s="96">
        <v>0</v>
      </c>
      <c r="E31" s="89">
        <f>D31*4.421</f>
        <v>0</v>
      </c>
      <c r="F31" s="96">
        <v>0</v>
      </c>
      <c r="G31" s="89">
        <f>F31*4.421</f>
        <v>0</v>
      </c>
      <c r="H31"/>
      <c r="I31" s="17"/>
      <c r="J31" s="17"/>
      <c r="AD31" s="18"/>
      <c r="AE31" s="18"/>
    </row>
    <row r="32" spans="1:31" x14ac:dyDescent="0.25">
      <c r="A32" s="91" t="s">
        <v>104</v>
      </c>
      <c r="B32" s="97">
        <v>0</v>
      </c>
      <c r="C32" s="89">
        <f>B32*0.007</f>
        <v>0</v>
      </c>
      <c r="D32" s="97">
        <v>0</v>
      </c>
      <c r="E32" s="89">
        <f>D32*0.007</f>
        <v>0</v>
      </c>
      <c r="F32" s="97">
        <v>0</v>
      </c>
      <c r="G32" s="89">
        <f>F32*0.007</f>
        <v>0</v>
      </c>
      <c r="H32"/>
      <c r="I32" s="17"/>
      <c r="J32" s="17"/>
      <c r="AD32" s="18"/>
      <c r="AE32" s="18"/>
    </row>
    <row r="33" spans="1:31" x14ac:dyDescent="0.25">
      <c r="A33" s="91" t="s">
        <v>110</v>
      </c>
      <c r="B33" s="97">
        <v>0</v>
      </c>
      <c r="C33" s="139">
        <f>B33*0.018</f>
        <v>0</v>
      </c>
      <c r="D33" s="97">
        <v>0</v>
      </c>
      <c r="E33" s="139">
        <f>D33*0.018</f>
        <v>0</v>
      </c>
      <c r="F33" s="97">
        <v>0</v>
      </c>
      <c r="G33" s="139">
        <f>F33*0.018</f>
        <v>0</v>
      </c>
      <c r="H33"/>
      <c r="I33" s="17"/>
      <c r="J33" s="17"/>
      <c r="AD33" s="18"/>
      <c r="AE33" s="18"/>
    </row>
    <row r="34" spans="1:31" ht="15.75" thickBot="1" x14ac:dyDescent="0.3">
      <c r="A34" s="92" t="s">
        <v>105</v>
      </c>
      <c r="B34" s="94">
        <v>0</v>
      </c>
      <c r="C34" s="84">
        <f>B34*4.806</f>
        <v>0</v>
      </c>
      <c r="D34" s="94">
        <v>0</v>
      </c>
      <c r="E34" s="84">
        <f>D34*4.806</f>
        <v>0</v>
      </c>
      <c r="F34" s="94">
        <v>0</v>
      </c>
      <c r="G34" s="84">
        <f>F34*4.806</f>
        <v>0</v>
      </c>
      <c r="H34"/>
      <c r="I34" s="17"/>
      <c r="J34" s="17"/>
      <c r="AD34" s="18"/>
      <c r="AE34" s="18"/>
    </row>
    <row r="35" spans="1:31" x14ac:dyDescent="0.25">
      <c r="A35" s="17"/>
      <c r="B35" s="17"/>
      <c r="C35" s="17"/>
      <c r="D35" s="17"/>
      <c r="E35" s="17"/>
      <c r="F35" s="17"/>
      <c r="G35" s="17"/>
      <c r="H35" s="17"/>
      <c r="I35" s="17"/>
      <c r="J35" s="17"/>
    </row>
    <row r="36" spans="1:31" s="17" customFormat="1" x14ac:dyDescent="0.25"/>
    <row r="37" spans="1:31" s="17" customFormat="1" x14ac:dyDescent="0.25">
      <c r="A37" s="101"/>
    </row>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pans="11:11" s="17" customFormat="1" x14ac:dyDescent="0.25"/>
    <row r="98" spans="11:11" s="17" customFormat="1" x14ac:dyDescent="0.25"/>
    <row r="99" spans="11:11" s="17" customFormat="1" x14ac:dyDescent="0.25"/>
    <row r="100" spans="11:11" s="17" customFormat="1" x14ac:dyDescent="0.25">
      <c r="K100" s="18"/>
    </row>
    <row r="101" spans="11:11" s="17" customFormat="1" x14ac:dyDescent="0.25">
      <c r="K101" s="18"/>
    </row>
  </sheetData>
  <mergeCells count="17">
    <mergeCell ref="A2:B2"/>
    <mergeCell ref="G3:I3"/>
    <mergeCell ref="G7:I7"/>
    <mergeCell ref="G11:I11"/>
    <mergeCell ref="G2:I2"/>
    <mergeCell ref="A3:B3"/>
    <mergeCell ref="A7:B7"/>
    <mergeCell ref="A11:B11"/>
    <mergeCell ref="D2:E2"/>
    <mergeCell ref="D3:E3"/>
    <mergeCell ref="D7:E7"/>
    <mergeCell ref="D11:E11"/>
    <mergeCell ref="B18:C18"/>
    <mergeCell ref="D18:E18"/>
    <mergeCell ref="F18:G18"/>
    <mergeCell ref="B17:G17"/>
    <mergeCell ref="M10:N10"/>
  </mergeCells>
  <conditionalFormatting sqref="G23:G31 G34">
    <cfRule type="cellIs" dxfId="138" priority="3" stopIfTrue="1" operator="greaterThan">
      <formula>0.00001</formula>
    </cfRule>
  </conditionalFormatting>
  <conditionalFormatting sqref="G32:G33">
    <cfRule type="cellIs" dxfId="137" priority="1" stopIfTrue="1" operator="greaterThan">
      <formula>0.00001</formula>
    </cfRule>
  </conditionalFormatting>
  <conditionalFormatting sqref="C20:C34">
    <cfRule type="cellIs" dxfId="136" priority="7" stopIfTrue="1" operator="greaterThan">
      <formula>0.00001</formula>
    </cfRule>
  </conditionalFormatting>
  <conditionalFormatting sqref="E20:E22">
    <cfRule type="cellIs" dxfId="135" priority="6" stopIfTrue="1" operator="greaterThan">
      <formula>0.00001</formula>
    </cfRule>
  </conditionalFormatting>
  <conditionalFormatting sqref="G20:G22">
    <cfRule type="cellIs" dxfId="134" priority="5" stopIfTrue="1" operator="greaterThan">
      <formula>0.00001</formula>
    </cfRule>
  </conditionalFormatting>
  <conditionalFormatting sqref="E23:E31 E34">
    <cfRule type="cellIs" dxfId="133" priority="4" stopIfTrue="1" operator="greaterThan">
      <formula>0.00001</formula>
    </cfRule>
  </conditionalFormatting>
  <conditionalFormatting sqref="E32:E33">
    <cfRule type="cellIs" dxfId="132" priority="2" stopIfTrue="1" operator="greaterThan">
      <formula>0.00001</formula>
    </cfRule>
  </conditionalFormatting>
  <hyperlinks>
    <hyperlink ref="K1" location="'Instructions Tab'!A1" display="Instructions Tab" xr:uid="{2F093A32-FA63-477E-9DD4-5AB3C7BAE956}"/>
  </hyperlink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'AUG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IF(AND(SUM(G5:I5)=0,SUM(G9:I9)=0,SUM(G13:I13)=0),'AUG Payment'!K12,ROUND((SUM(G5:I5)+(SUM(G9:I9)*0.95)+(SUM(G13:I13)*(0.85))),3))</f>
        <v>0</v>
      </c>
      <c r="M12" s="35">
        <f>IF(AND(SUM(G5:I5)=0,SUM(G9:I9)=0,SUM(G13:I13)=0),'AUG Payment'!M12,SUM(A5+A9+A13))</f>
        <v>0</v>
      </c>
      <c r="N12" s="36">
        <f>IF(AND(SUM(G5:I5)=0,SUM(G9:I9)=0,SUM(G13:I13)=0),'AUG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'AUG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IF(AND(SUM(G5:I5)=0,SUM(G9:I9)=0,SUM(G13:I13)=0),('AUG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131" priority="8" stopIfTrue="1" operator="greaterThan">
      <formula>0.00001</formula>
    </cfRule>
  </conditionalFormatting>
  <conditionalFormatting sqref="C20:C31">
    <cfRule type="cellIs" dxfId="129" priority="12" stopIfTrue="1" operator="greaterThan">
      <formula>0.00001</formula>
    </cfRule>
  </conditionalFormatting>
  <conditionalFormatting sqref="E20:E22">
    <cfRule type="cellIs" dxfId="128" priority="11" stopIfTrue="1" operator="greaterThan">
      <formula>0.00001</formula>
    </cfRule>
  </conditionalFormatting>
  <conditionalFormatting sqref="G20:G22">
    <cfRule type="cellIs" dxfId="127" priority="10" stopIfTrue="1" operator="greaterThan">
      <formula>0.00001</formula>
    </cfRule>
  </conditionalFormatting>
  <conditionalFormatting sqref="E23:E31">
    <cfRule type="cellIs" dxfId="126" priority="9" stopIfTrue="1" operator="greaterThan">
      <formula>0.00001</formula>
    </cfRule>
  </conditionalFormatting>
  <conditionalFormatting sqref="G34">
    <cfRule type="cellIs" dxfId="54" priority="3" stopIfTrue="1" operator="greaterThan">
      <formula>0.00001</formula>
    </cfRule>
  </conditionalFormatting>
  <conditionalFormatting sqref="G32:G33">
    <cfRule type="cellIs" dxfId="53" priority="1" stopIfTrue="1" operator="greaterThan">
      <formula>0.00001</formula>
    </cfRule>
  </conditionalFormatting>
  <conditionalFormatting sqref="C32:C34">
    <cfRule type="cellIs" dxfId="52" priority="5" stopIfTrue="1" operator="greaterThan">
      <formula>0.00001</formula>
    </cfRule>
  </conditionalFormatting>
  <conditionalFormatting sqref="E34">
    <cfRule type="cellIs" dxfId="51" priority="4" stopIfTrue="1" operator="greaterThan">
      <formula>0.00001</formula>
    </cfRule>
  </conditionalFormatting>
  <conditionalFormatting sqref="E32:E33">
    <cfRule type="cellIs" dxfId="50" priority="2" stopIfTrue="1" operator="greaterThan">
      <formula>0.00001</formula>
    </cfRule>
  </conditionalFormatting>
  <hyperlinks>
    <hyperlink ref="K1" location="'Instructions Tab'!A1" display="Instructions Tab" xr:uid="{8010066C-4B35-4269-9D12-2935E3227A1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'SEPT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IF(AND(SUM(G5:I5)=0,SUM(G9:I9)=0,SUM(G13:I13)=0),'SEPT Payment'!K12,ROUND((SUM(G5:I5)+(SUM(G9:I9)*0.95)+(SUM(G13:I13)*(0.85))),3))</f>
        <v>0</v>
      </c>
      <c r="M12" s="35">
        <f>IF(AND(SUM(G5:I5)=0,SUM(G9:I9)=0,SUM(G13:I13)=0),'SEPT Payment'!M12,SUM(A5+A9+A13))</f>
        <v>0</v>
      </c>
      <c r="N12" s="36">
        <f>IF(AND(SUM(G5:I5)=0,SUM(G9:I9)=0,SUM(G13:I13)=0),'SEPT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'SEPT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IF(AND(SUM(G5:I5)=0,SUM(G9:I9)=0,SUM(G13:I13)=0),('SEPT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124" priority="8" stopIfTrue="1" operator="greaterThan">
      <formula>0.00001</formula>
    </cfRule>
  </conditionalFormatting>
  <conditionalFormatting sqref="C20:C31">
    <cfRule type="cellIs" dxfId="122" priority="12" stopIfTrue="1" operator="greaterThan">
      <formula>0.00001</formula>
    </cfRule>
  </conditionalFormatting>
  <conditionalFormatting sqref="E20:E22">
    <cfRule type="cellIs" dxfId="121" priority="11" stopIfTrue="1" operator="greaterThan">
      <formula>0.00001</formula>
    </cfRule>
  </conditionalFormatting>
  <conditionalFormatting sqref="G20:G22">
    <cfRule type="cellIs" dxfId="120" priority="10" stopIfTrue="1" operator="greaterThan">
      <formula>0.00001</formula>
    </cfRule>
  </conditionalFormatting>
  <conditionalFormatting sqref="E23:E31">
    <cfRule type="cellIs" dxfId="119" priority="9" stopIfTrue="1" operator="greaterThan">
      <formula>0.00001</formula>
    </cfRule>
  </conditionalFormatting>
  <conditionalFormatting sqref="G34">
    <cfRule type="cellIs" dxfId="49" priority="3" stopIfTrue="1" operator="greaterThan">
      <formula>0.00001</formula>
    </cfRule>
  </conditionalFormatting>
  <conditionalFormatting sqref="G32:G33">
    <cfRule type="cellIs" dxfId="48" priority="1" stopIfTrue="1" operator="greaterThan">
      <formula>0.00001</formula>
    </cfRule>
  </conditionalFormatting>
  <conditionalFormatting sqref="C32:C34">
    <cfRule type="cellIs" dxfId="47" priority="5" stopIfTrue="1" operator="greaterThan">
      <formula>0.00001</formula>
    </cfRule>
  </conditionalFormatting>
  <conditionalFormatting sqref="E34">
    <cfRule type="cellIs" dxfId="46" priority="4" stopIfTrue="1" operator="greaterThan">
      <formula>0.00001</formula>
    </cfRule>
  </conditionalFormatting>
  <conditionalFormatting sqref="E32:E33">
    <cfRule type="cellIs" dxfId="45" priority="2" stopIfTrue="1" operator="greaterThan">
      <formula>0.00001</formula>
    </cfRule>
  </conditionalFormatting>
  <hyperlinks>
    <hyperlink ref="K1" location="'Instructions Tab'!A1" display="Instructions Tab" xr:uid="{7BF0D9D2-4E21-42C6-BF62-7BEE2349098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'OCT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IF(AND(SUM(G5:I5)=0,SUM(G9:I9)=0,SUM(G13:I13)=0),'OCT Payment'!K12,ROUND((SUM(G5:I5)+(SUM(G9:I9)*0.95)+(SUM(G13:I13)*(0.85))),3))</f>
        <v>0</v>
      </c>
      <c r="M12" s="35">
        <f>IF(AND(SUM(G5:I5)=0,SUM(G9:I9)=0,SUM(G13:I13)=0),'OCT Payment'!M12,SUM(A5+A9+A13))</f>
        <v>0</v>
      </c>
      <c r="N12" s="36">
        <f>IF(AND(SUM(G5:I5)=0,SUM(G9:I9)=0,SUM(G13:I13)=0),'OCT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'OCT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IF(AND(SUM(G5:I5)=0,SUM(G9:I9)=0,SUM(G13:I13)=0),('OCT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117" priority="8" stopIfTrue="1" operator="greaterThan">
      <formula>0.00001</formula>
    </cfRule>
  </conditionalFormatting>
  <conditionalFormatting sqref="C20:C31">
    <cfRule type="cellIs" dxfId="115" priority="12" stopIfTrue="1" operator="greaterThan">
      <formula>0.00001</formula>
    </cfRule>
  </conditionalFormatting>
  <conditionalFormatting sqref="E20:E22">
    <cfRule type="cellIs" dxfId="114" priority="11" stopIfTrue="1" operator="greaterThan">
      <formula>0.00001</formula>
    </cfRule>
  </conditionalFormatting>
  <conditionalFormatting sqref="G20:G22">
    <cfRule type="cellIs" dxfId="113" priority="10" stopIfTrue="1" operator="greaterThan">
      <formula>0.00001</formula>
    </cfRule>
  </conditionalFormatting>
  <conditionalFormatting sqref="E23:E31">
    <cfRule type="cellIs" dxfId="112" priority="9" stopIfTrue="1" operator="greaterThan">
      <formula>0.00001</formula>
    </cfRule>
  </conditionalFormatting>
  <conditionalFormatting sqref="G34">
    <cfRule type="cellIs" dxfId="44" priority="3" stopIfTrue="1" operator="greaterThan">
      <formula>0.00001</formula>
    </cfRule>
  </conditionalFormatting>
  <conditionalFormatting sqref="G32:G33">
    <cfRule type="cellIs" dxfId="43" priority="1" stopIfTrue="1" operator="greaterThan">
      <formula>0.00001</formula>
    </cfRule>
  </conditionalFormatting>
  <conditionalFormatting sqref="C32:C34">
    <cfRule type="cellIs" dxfId="42" priority="5" stopIfTrue="1" operator="greaterThan">
      <formula>0.00001</formula>
    </cfRule>
  </conditionalFormatting>
  <conditionalFormatting sqref="E34">
    <cfRule type="cellIs" dxfId="41" priority="4" stopIfTrue="1" operator="greaterThan">
      <formula>0.00001</formula>
    </cfRule>
  </conditionalFormatting>
  <conditionalFormatting sqref="E32:E33">
    <cfRule type="cellIs" dxfId="40" priority="2" stopIfTrue="1" operator="greaterThan">
      <formula>0.00001</formula>
    </cfRule>
  </conditionalFormatting>
  <hyperlinks>
    <hyperlink ref="K1" location="'Instructions Tab'!A1" display="Instructions Tab" xr:uid="{86484CC2-C6EC-4E3B-BA52-956DFB324B8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'NOV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IF(AND(SUM(G5:I5)=0,SUM(G9:I9)=0,SUM(G13:I13)=0),'NOV Payment'!K12,ROUND((SUM(G5:I5)+(SUM(G9:I9)*0.95)+(SUM(G13:I13)*(0.85))),3))</f>
        <v>0</v>
      </c>
      <c r="M12" s="35">
        <f>IF(AND(SUM(G5:I5)=0,SUM(G9:I9)=0,SUM(G13:I13)=0),'NOV Payment'!M12,SUM(A5+A9+A13))</f>
        <v>0</v>
      </c>
      <c r="N12" s="36">
        <f>IF(AND(SUM(G5:I5)=0,SUM(G9:I9)=0,SUM(G13:I13)=0),'NOV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'NOV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IF(AND(SUM(G5:I5)=0,SUM(G9:I9)=0,SUM(G13:I13)=0),('NOV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110" priority="8" stopIfTrue="1" operator="greaterThan">
      <formula>0.00001</formula>
    </cfRule>
  </conditionalFormatting>
  <conditionalFormatting sqref="C20:C31">
    <cfRule type="cellIs" dxfId="108" priority="12" stopIfTrue="1" operator="greaterThan">
      <formula>0.00001</formula>
    </cfRule>
  </conditionalFormatting>
  <conditionalFormatting sqref="E20:E22">
    <cfRule type="cellIs" dxfId="107" priority="11" stopIfTrue="1" operator="greaterThan">
      <formula>0.00001</formula>
    </cfRule>
  </conditionalFormatting>
  <conditionalFormatting sqref="G20:G22">
    <cfRule type="cellIs" dxfId="106" priority="10" stopIfTrue="1" operator="greaterThan">
      <formula>0.00001</formula>
    </cfRule>
  </conditionalFormatting>
  <conditionalFormatting sqref="E23:E31">
    <cfRule type="cellIs" dxfId="105" priority="9" stopIfTrue="1" operator="greaterThan">
      <formula>0.00001</formula>
    </cfRule>
  </conditionalFormatting>
  <conditionalFormatting sqref="G34">
    <cfRule type="cellIs" dxfId="39" priority="3" stopIfTrue="1" operator="greaterThan">
      <formula>0.00001</formula>
    </cfRule>
  </conditionalFormatting>
  <conditionalFormatting sqref="G32:G33">
    <cfRule type="cellIs" dxfId="38" priority="1" stopIfTrue="1" operator="greaterThan">
      <formula>0.00001</formula>
    </cfRule>
  </conditionalFormatting>
  <conditionalFormatting sqref="C32:C34">
    <cfRule type="cellIs" dxfId="37" priority="5" stopIfTrue="1" operator="greaterThan">
      <formula>0.00001</formula>
    </cfRule>
  </conditionalFormatting>
  <conditionalFormatting sqref="E34">
    <cfRule type="cellIs" dxfId="36" priority="4" stopIfTrue="1" operator="greaterThan">
      <formula>0.00001</formula>
    </cfRule>
  </conditionalFormatting>
  <conditionalFormatting sqref="E32:E33">
    <cfRule type="cellIs" dxfId="35" priority="2" stopIfTrue="1" operator="greaterThan">
      <formula>0.00001</formula>
    </cfRule>
  </conditionalFormatting>
  <hyperlinks>
    <hyperlink ref="K1" location="'Instructions Tab'!A1" display="Instructions Tab" xr:uid="{FEA28CCB-926A-4472-A76D-69CC1207703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E100"/>
  <sheetViews>
    <sheetView showGridLines="0" workbookViewId="0">
      <selection activeCell="I14" sqref="I14"/>
    </sheetView>
  </sheetViews>
  <sheetFormatPr defaultRowHeight="15" x14ac:dyDescent="0.25"/>
  <cols>
    <col min="1" max="1" width="19.85546875" style="18" bestFit="1" customWidth="1"/>
    <col min="2" max="2" width="18.5703125" style="18" customWidth="1"/>
    <col min="3" max="3" width="17" style="18" customWidth="1"/>
    <col min="4" max="4" width="17.7109375" style="18" customWidth="1"/>
    <col min="5" max="5" width="18.28515625" style="18" customWidth="1"/>
    <col min="6" max="6" width="17.28515625" style="18" customWidth="1"/>
    <col min="7" max="7" width="19.42578125" style="18" customWidth="1"/>
    <col min="8" max="8" width="26.85546875" style="18" bestFit="1" customWidth="1"/>
    <col min="9" max="9" width="14.85546875" style="18" bestFit="1" customWidth="1"/>
    <col min="10" max="10" width="10.7109375" style="18" customWidth="1"/>
    <col min="11" max="11" width="26.85546875" style="18" bestFit="1" customWidth="1"/>
    <col min="12" max="12" width="9.140625" style="17" customWidth="1"/>
    <col min="13" max="13" width="22.140625" style="17" bestFit="1" customWidth="1"/>
    <col min="14" max="14" width="19.140625" style="17" bestFit="1" customWidth="1"/>
    <col min="15" max="31" width="9.140625" style="17" customWidth="1"/>
    <col min="32" max="16384" width="9.140625" style="18"/>
  </cols>
  <sheetData>
    <row r="1" spans="1:14" x14ac:dyDescent="0.25">
      <c r="A1" s="17"/>
      <c r="B1" s="17"/>
      <c r="C1" s="17"/>
      <c r="D1" s="17"/>
      <c r="E1" s="17"/>
      <c r="F1" s="17"/>
      <c r="G1" s="17"/>
      <c r="K1" s="102" t="s">
        <v>65</v>
      </c>
    </row>
    <row r="2" spans="1:14" x14ac:dyDescent="0.25">
      <c r="A2" s="126" t="s">
        <v>66</v>
      </c>
      <c r="B2" s="126"/>
      <c r="C2" s="17"/>
      <c r="D2" s="125" t="s">
        <v>67</v>
      </c>
      <c r="E2" s="125"/>
      <c r="G2" s="125" t="s">
        <v>66</v>
      </c>
      <c r="H2" s="125"/>
      <c r="I2" s="125"/>
    </row>
    <row r="3" spans="1:14" x14ac:dyDescent="0.25">
      <c r="A3" s="136" t="s">
        <v>68</v>
      </c>
      <c r="B3" s="136"/>
      <c r="C3" s="17"/>
      <c r="D3" s="136" t="s">
        <v>68</v>
      </c>
      <c r="E3" s="136"/>
      <c r="G3" s="127" t="s">
        <v>69</v>
      </c>
      <c r="H3" s="128"/>
      <c r="I3" s="129"/>
    </row>
    <row r="4" spans="1:14" ht="15.75" thickBot="1" x14ac:dyDescent="0.3">
      <c r="A4" s="19" t="s">
        <v>70</v>
      </c>
      <c r="B4" s="19" t="s">
        <v>71</v>
      </c>
      <c r="C4" s="17"/>
      <c r="D4" s="19" t="s">
        <v>72</v>
      </c>
      <c r="E4" s="19" t="s">
        <v>73</v>
      </c>
      <c r="G4" s="19" t="s">
        <v>74</v>
      </c>
      <c r="H4" s="19" t="s">
        <v>75</v>
      </c>
      <c r="I4" s="19" t="s">
        <v>76</v>
      </c>
    </row>
    <row r="5" spans="1:14" ht="15.75" thickBot="1" x14ac:dyDescent="0.3">
      <c r="A5" s="20">
        <v>0</v>
      </c>
      <c r="B5" s="21">
        <v>0</v>
      </c>
      <c r="C5" s="17"/>
      <c r="D5" s="22">
        <v>0</v>
      </c>
      <c r="E5" s="23">
        <v>0</v>
      </c>
      <c r="G5" s="24">
        <f>IF(D5=0,IF(($A$5+$A$9+$A$13)&lt;=99.999,(A5*1.399),IF(AND(($A$5+$A$9+$A$13)&gt;=100,($A$5+$A$9+$A$13)&lt;=499.999),(A5*ROUND(1.278+(500-SUM($A$5+$A$9+$A$13))*0.0003,3)),IF(AND(($A$5+$A$9+$A$13)&gt;=500,($A$5+$A$9+$A$13)&lt;=599.999),(A5*ROUND(1.158+(600-($A$5+$A$9+$A$13))*0.0012,3)),IF(($A$5+$A$9+$A$13)&gt;=600,(A5*1.158),0)))),(A5*D5))</f>
        <v>0</v>
      </c>
      <c r="H5" s="25">
        <f>IF(E5=0,IF(($B$5+$B$9+$B$13)&lt;=99.999,(B5*1.559),IF(AND(($B$5+$B$9+$B$13)&gt;=100,($B$5+$B$9+$B$13)&lt;=499.999),(B5*ROUND(1.398+(500-SUM($B$5+$B$9+$B$13))*0.0004,3)),IF(AND(($B$5+$B$9+$B$13)&gt;=500,($B$5+$B$9+$B$13)&lt;=599.999),(B5*ROUND(1.268+(600-($B$5+$B$9+$B$13))*0.0013,3)),IF(($B$5+$B$9+$B$13)&gt;=600,(B5*1.268),0)))),(B5*E5))</f>
        <v>0</v>
      </c>
      <c r="I5" s="26">
        <f>SUM(C20:C34)</f>
        <v>0</v>
      </c>
      <c r="K5" s="18" t="s">
        <v>77</v>
      </c>
    </row>
    <row r="6" spans="1:14" ht="15.75" thickBot="1" x14ac:dyDescent="0.3">
      <c r="A6" s="17"/>
      <c r="B6" s="17"/>
      <c r="C6" s="17"/>
      <c r="G6" s="17"/>
      <c r="H6" s="17"/>
      <c r="I6" s="17"/>
      <c r="K6" s="39" t="s">
        <v>78</v>
      </c>
    </row>
    <row r="7" spans="1:14" ht="15.75" thickBot="1" x14ac:dyDescent="0.3">
      <c r="A7" s="137" t="s">
        <v>79</v>
      </c>
      <c r="B7" s="137"/>
      <c r="C7" s="17"/>
      <c r="D7" s="137" t="s">
        <v>79</v>
      </c>
      <c r="E7" s="137"/>
      <c r="G7" s="130" t="s">
        <v>79</v>
      </c>
      <c r="H7" s="131"/>
      <c r="I7" s="132"/>
      <c r="K7" s="41">
        <f>'DEC Payment'!K7</f>
        <v>0</v>
      </c>
    </row>
    <row r="8" spans="1:14" ht="15.75" thickBot="1" x14ac:dyDescent="0.3">
      <c r="A8" s="27" t="s">
        <v>70</v>
      </c>
      <c r="B8" s="27" t="s">
        <v>71</v>
      </c>
      <c r="C8" s="17"/>
      <c r="D8" s="27" t="s">
        <v>72</v>
      </c>
      <c r="E8" s="27" t="s">
        <v>73</v>
      </c>
      <c r="G8" s="28" t="s">
        <v>74</v>
      </c>
      <c r="H8" s="28" t="s">
        <v>75</v>
      </c>
      <c r="I8" s="28" t="s">
        <v>76</v>
      </c>
    </row>
    <row r="9" spans="1:14" ht="15.75" thickBot="1" x14ac:dyDescent="0.3">
      <c r="A9" s="20">
        <v>0</v>
      </c>
      <c r="B9" s="21">
        <v>0</v>
      </c>
      <c r="C9" s="17"/>
      <c r="D9" s="24">
        <f>D5</f>
        <v>0</v>
      </c>
      <c r="E9" s="26">
        <f>E5</f>
        <v>0</v>
      </c>
      <c r="G9" s="24">
        <f>IF(D9=0,IF(($A$5+$A$9+$A$13)&lt;=99.999,(A9*1.399),IF(AND(($A$5+$A$9+$A$13)&gt;=100,($A$5+$A$9+$A$13)&lt;=499.999),(A9*ROUND(1.278+(500-SUM($A$5+$A$9+$A$13))*0.0003,3)),IF(AND(($A$5+$A$9+$A$13)&gt;=500,($A$5+$A$9+$A$13)&lt;=599.999),(A9*ROUND(1.158+(600-($A$5+$A$9+$A$13))*0.0012,3)),IF(($A$5+$A$9+$A$13)&gt;=600,(A9*1.158),0)))),(A9*D9))</f>
        <v>0</v>
      </c>
      <c r="H9" s="25">
        <f>IF(E9=0,IF(($B$5+$B$9+$B$13)&lt;=99.999,(B9*1.559),IF(AND(($B$5+$B$9+$B$13)&gt;=100,($B$5+$B$9+$B$13)&lt;=499.999),(B9*ROUND(1.398+(500-SUM($B$5+$B$9+$B$13))*0.0004,3)),IF(AND(($B$5+$B$9+$B$13)&gt;=500,($B$5+$B$9+$B$13)&lt;=599.999),(B9*ROUND(1.268+(600-($B$5+$B$9+$B$13))*0.0013,3)),IF(($B$5+$B$9+$B$13)&gt;=600,(B9*1.268),0)))),(B9*E9))</f>
        <v>0</v>
      </c>
      <c r="I9" s="26">
        <f>SUM(E20:E34)</f>
        <v>0</v>
      </c>
      <c r="K9" s="17"/>
    </row>
    <row r="10" spans="1:14" x14ac:dyDescent="0.25">
      <c r="A10" s="17"/>
      <c r="B10" s="17"/>
      <c r="C10" s="17"/>
      <c r="G10" s="17"/>
      <c r="H10" s="17"/>
      <c r="I10" s="17"/>
      <c r="K10" s="29" t="s">
        <v>80</v>
      </c>
      <c r="M10" s="125" t="s">
        <v>81</v>
      </c>
      <c r="N10" s="125"/>
    </row>
    <row r="11" spans="1:14" x14ac:dyDescent="0.25">
      <c r="A11" s="138" t="s">
        <v>82</v>
      </c>
      <c r="B11" s="138"/>
      <c r="C11" s="17"/>
      <c r="D11" s="138" t="s">
        <v>82</v>
      </c>
      <c r="E11" s="138"/>
      <c r="G11" s="133" t="s">
        <v>82</v>
      </c>
      <c r="H11" s="134"/>
      <c r="I11" s="135"/>
      <c r="K11" s="30" t="s">
        <v>83</v>
      </c>
      <c r="L11" s="31"/>
      <c r="M11" s="30" t="s">
        <v>70</v>
      </c>
      <c r="N11" s="32" t="s">
        <v>71</v>
      </c>
    </row>
    <row r="12" spans="1:14" ht="15.75" thickBot="1" x14ac:dyDescent="0.3">
      <c r="A12" s="33" t="s">
        <v>70</v>
      </c>
      <c r="B12" s="33" t="s">
        <v>71</v>
      </c>
      <c r="C12" s="17"/>
      <c r="D12" s="33" t="s">
        <v>72</v>
      </c>
      <c r="E12" s="33" t="s">
        <v>73</v>
      </c>
      <c r="G12" s="33" t="s">
        <v>74</v>
      </c>
      <c r="H12" s="33" t="s">
        <v>75</v>
      </c>
      <c r="I12" s="33" t="s">
        <v>76</v>
      </c>
      <c r="J12" s="17"/>
      <c r="K12" s="34">
        <f>IF(AND(SUM(G5:I5)=0,SUM(G9:I9)=0,SUM(G13:I13)=0),'DEC Payment'!K12,ROUND((SUM(G5:I5)+(SUM(G9:I9)*0.95)+(SUM(G13:I13)*(0.85))),3))</f>
        <v>0</v>
      </c>
      <c r="M12" s="35">
        <f>IF(AND(SUM(G5:I5)=0,SUM(G9:I9)=0,SUM(G13:I13)=0),'DEC Payment'!M12,SUM(A5+A9+A13))</f>
        <v>0</v>
      </c>
      <c r="N12" s="36">
        <f>IF(AND(SUM(G5:I5)=0,SUM(G9:I9)=0,SUM(G13:I13)=0),'DEC Payment'!N12,SUM(B5+B9+B13))</f>
        <v>0</v>
      </c>
    </row>
    <row r="13" spans="1:14" ht="15.75" thickBot="1" x14ac:dyDescent="0.3">
      <c r="A13" s="20">
        <v>0</v>
      </c>
      <c r="B13" s="21">
        <v>0</v>
      </c>
      <c r="C13" s="17"/>
      <c r="D13" s="24">
        <f>D5</f>
        <v>0</v>
      </c>
      <c r="E13" s="26">
        <f>E5</f>
        <v>0</v>
      </c>
      <c r="G13" s="24">
        <f>IF(D13=0,IF(($A$5+$A$9+$A$13)&lt;=99.999,(A13*1.399),IF(AND(($A$5+$A$9+$A$13)&gt;=100,($A$5+$A$9+$A$13)&lt;=499.999),(A13*ROUND(1.278+(500-SUM($A$5+$A$9+$A$13))*0.0003,3)),IF(AND(($A$5+$A$9+$A$13)&gt;=500,($A$5+$A$9+$A$13)&lt;=599.999),(A13*ROUND(1.158+(600-($A$5+$A$9+$A$13))*0.0012,3)),IF(($A$5+$A$9+$A$13)&gt;=600,(A13*1.158),0)))),(A13*D13))</f>
        <v>0</v>
      </c>
      <c r="H13" s="25">
        <f>IF(E13=0,IF(($B$5+$B$9+$B$13)&lt;=99.999,(B13*1.559),IF(AND(($B$5+$B$9+$B$13)&gt;=100,($B$5+$B$9+$B$13)&lt;=499.999),(B13*ROUND(1.398+(500-SUM($B$5+$B$9+$B$13))*0.0004,3)),IF(AND(($B$5+$B$9+$B$13)&gt;=500,($B$5+$B$9+$B$13)&lt;=599.999),(B13*ROUND(1.268+(600-($B$5+$B$9+$B$13))*0.0013,3)),IF(($B$5+$B$9+$B$13)&gt;=600,(B13*1.268),0)))),(B13*E13))</f>
        <v>0</v>
      </c>
      <c r="I13" s="26">
        <f>SUM(G20:G34)</f>
        <v>0</v>
      </c>
      <c r="J13" s="37"/>
      <c r="K13" s="38">
        <f>K12*K7</f>
        <v>0</v>
      </c>
      <c r="M13" s="38">
        <f>M12*CAA_K_8</f>
        <v>0</v>
      </c>
      <c r="N13" s="38">
        <f>N12*CAA_9_12</f>
        <v>0</v>
      </c>
    </row>
    <row r="14" spans="1:14" x14ac:dyDescent="0.25">
      <c r="A14" s="17"/>
      <c r="B14" s="17"/>
      <c r="C14" s="17"/>
      <c r="D14" s="17"/>
      <c r="E14" s="17"/>
      <c r="F14" s="17"/>
      <c r="G14" s="17"/>
      <c r="H14" s="17"/>
      <c r="I14" s="17"/>
      <c r="J14" s="17"/>
      <c r="K14" s="17"/>
    </row>
    <row r="15" spans="1:14" ht="15.75" thickBot="1" x14ac:dyDescent="0.3">
      <c r="A15" s="17"/>
      <c r="B15" s="17"/>
      <c r="C15" s="17"/>
      <c r="D15" s="17"/>
      <c r="E15" s="17"/>
      <c r="F15" s="17"/>
      <c r="G15" s="17"/>
      <c r="H15" s="17"/>
      <c r="I15" s="17"/>
      <c r="J15" s="17"/>
      <c r="K15" s="39" t="s">
        <v>84</v>
      </c>
      <c r="M15" s="40" t="s">
        <v>85</v>
      </c>
    </row>
    <row r="16" spans="1:14" ht="15.75" thickBot="1" x14ac:dyDescent="0.3">
      <c r="A16" s="17"/>
      <c r="B16" s="17"/>
      <c r="C16" s="17"/>
      <c r="D16" s="17"/>
      <c r="E16" s="17"/>
      <c r="F16" s="17"/>
      <c r="G16" s="17"/>
      <c r="H16" s="17"/>
      <c r="I16" s="17"/>
      <c r="J16" s="17"/>
      <c r="K16" s="41">
        <f>'DEC Payment'!K16</f>
        <v>0</v>
      </c>
      <c r="M16" s="42">
        <f>M13+N13</f>
        <v>0</v>
      </c>
    </row>
    <row r="17" spans="1:31" ht="15.75" thickBot="1" x14ac:dyDescent="0.3">
      <c r="A17" s="17"/>
      <c r="B17" s="124" t="s">
        <v>86</v>
      </c>
      <c r="C17" s="124"/>
      <c r="D17" s="124"/>
      <c r="E17" s="124"/>
      <c r="F17" s="124"/>
      <c r="G17" s="124"/>
      <c r="H17" s="17"/>
      <c r="I17" s="17"/>
      <c r="J17" s="17"/>
      <c r="K17" s="17"/>
    </row>
    <row r="18" spans="1:31" ht="15.75" thickBot="1" x14ac:dyDescent="0.3">
      <c r="A18" s="17"/>
      <c r="B18" s="118" t="s">
        <v>87</v>
      </c>
      <c r="C18" s="119"/>
      <c r="D18" s="120" t="s">
        <v>79</v>
      </c>
      <c r="E18" s="121"/>
      <c r="F18" s="122" t="s">
        <v>82</v>
      </c>
      <c r="G18" s="123"/>
      <c r="H18" s="17"/>
      <c r="I18" s="17"/>
      <c r="J18" s="17"/>
      <c r="K18" s="40" t="s">
        <v>88</v>
      </c>
      <c r="M18" s="39" t="s">
        <v>89</v>
      </c>
    </row>
    <row r="19" spans="1:31" ht="16.5" thickTop="1" thickBot="1" x14ac:dyDescent="0.3">
      <c r="A19" s="17"/>
      <c r="B19" s="43" t="s">
        <v>90</v>
      </c>
      <c r="C19" s="44" t="s">
        <v>91</v>
      </c>
      <c r="D19" s="45" t="s">
        <v>90</v>
      </c>
      <c r="E19" s="46" t="s">
        <v>91</v>
      </c>
      <c r="F19" s="47" t="s">
        <v>90</v>
      </c>
      <c r="G19" s="48" t="s">
        <v>91</v>
      </c>
      <c r="H19" s="17"/>
      <c r="I19" s="17"/>
      <c r="J19" s="17"/>
      <c r="K19" s="42">
        <f>IF(AND(SUM(G5:I5)=0,SUM(G9:I9)=0,SUM(G13:I13)=0),('DEC Payment'!K19),(K13+K16))</f>
        <v>0</v>
      </c>
      <c r="M19" s="49">
        <f>M16+K19</f>
        <v>0</v>
      </c>
      <c r="AD19" s="18"/>
      <c r="AE19" s="18"/>
    </row>
    <row r="20" spans="1:31" x14ac:dyDescent="0.25">
      <c r="A20" s="81" t="s">
        <v>92</v>
      </c>
      <c r="B20" s="93">
        <v>0</v>
      </c>
      <c r="C20" s="82">
        <f>B20*0.04</f>
        <v>0</v>
      </c>
      <c r="D20" s="93">
        <v>0</v>
      </c>
      <c r="E20" s="82">
        <f>D20*0.04</f>
        <v>0</v>
      </c>
      <c r="F20" s="93">
        <v>0</v>
      </c>
      <c r="G20" s="82">
        <f>F20*0.04</f>
        <v>0</v>
      </c>
      <c r="H20"/>
      <c r="I20" s="17"/>
      <c r="J20" s="17"/>
      <c r="K20" s="17"/>
      <c r="AD20" s="18"/>
      <c r="AE20" s="18"/>
    </row>
    <row r="21" spans="1:31" ht="15.75" thickBot="1" x14ac:dyDescent="0.3">
      <c r="A21" s="83" t="s">
        <v>93</v>
      </c>
      <c r="B21" s="94">
        <v>0</v>
      </c>
      <c r="C21" s="84">
        <f>B21*0.06</f>
        <v>0</v>
      </c>
      <c r="D21" s="94">
        <v>0</v>
      </c>
      <c r="E21" s="84">
        <f>D21*0.06</f>
        <v>0</v>
      </c>
      <c r="F21" s="94">
        <v>0</v>
      </c>
      <c r="G21" s="84">
        <f>F21*0.06</f>
        <v>0</v>
      </c>
      <c r="H21"/>
      <c r="I21" s="17"/>
      <c r="J21" s="17"/>
      <c r="K21" s="17"/>
      <c r="AD21" s="18"/>
      <c r="AE21" s="18"/>
    </row>
    <row r="22" spans="1:31" ht="15.75" thickBot="1" x14ac:dyDescent="0.3">
      <c r="A22" s="85" t="s">
        <v>94</v>
      </c>
      <c r="B22" s="95">
        <v>0</v>
      </c>
      <c r="C22" s="86">
        <f>B22*0.115</f>
        <v>0</v>
      </c>
      <c r="D22" s="95">
        <v>0</v>
      </c>
      <c r="E22" s="86">
        <f>D22*0.115</f>
        <v>0</v>
      </c>
      <c r="F22" s="95">
        <v>0</v>
      </c>
      <c r="G22" s="86">
        <f>F22*0.115</f>
        <v>0</v>
      </c>
      <c r="H22"/>
      <c r="I22" s="17"/>
      <c r="J22" s="17"/>
      <c r="K22" s="17"/>
      <c r="AD22" s="18"/>
      <c r="AE22" s="18"/>
    </row>
    <row r="23" spans="1:31" x14ac:dyDescent="0.25">
      <c r="A23" s="87" t="s">
        <v>95</v>
      </c>
      <c r="B23" s="93">
        <v>0</v>
      </c>
      <c r="C23" s="82">
        <f>B23*4.771</f>
        <v>0</v>
      </c>
      <c r="D23" s="93">
        <v>0</v>
      </c>
      <c r="E23" s="82">
        <f>D23*4.771</f>
        <v>0</v>
      </c>
      <c r="F23" s="93">
        <v>0</v>
      </c>
      <c r="G23" s="82">
        <f>F23*4.771</f>
        <v>0</v>
      </c>
      <c r="H23"/>
      <c r="I23" s="17"/>
      <c r="J23" s="17"/>
      <c r="K23" s="17"/>
      <c r="AD23" s="18"/>
      <c r="AE23" s="18"/>
    </row>
    <row r="24" spans="1:31" x14ac:dyDescent="0.25">
      <c r="A24" s="88" t="s">
        <v>96</v>
      </c>
      <c r="B24" s="96">
        <v>0</v>
      </c>
      <c r="C24" s="89">
        <f>B24*6.024</f>
        <v>0</v>
      </c>
      <c r="D24" s="96">
        <v>0</v>
      </c>
      <c r="E24" s="89">
        <f>D24*6.024</f>
        <v>0</v>
      </c>
      <c r="F24" s="96">
        <v>0</v>
      </c>
      <c r="G24" s="89">
        <f>F24*6.024</f>
        <v>0</v>
      </c>
      <c r="H24"/>
      <c r="I24" s="17"/>
      <c r="J24" s="17"/>
      <c r="K24" s="17"/>
      <c r="AD24" s="18"/>
      <c r="AE24" s="18"/>
    </row>
    <row r="25" spans="1:31" x14ac:dyDescent="0.25">
      <c r="A25" s="88" t="s">
        <v>97</v>
      </c>
      <c r="B25" s="96">
        <v>0</v>
      </c>
      <c r="C25" s="89">
        <f>B25*5.988</f>
        <v>0</v>
      </c>
      <c r="D25" s="96">
        <v>0</v>
      </c>
      <c r="E25" s="89">
        <f>D25*5.988</f>
        <v>0</v>
      </c>
      <c r="F25" s="96">
        <v>0</v>
      </c>
      <c r="G25" s="89">
        <f>F25*5.988</f>
        <v>0</v>
      </c>
      <c r="H25"/>
      <c r="I25" s="17"/>
      <c r="J25" s="17"/>
      <c r="K25" s="17"/>
      <c r="AD25" s="18"/>
      <c r="AE25" s="18"/>
    </row>
    <row r="26" spans="1:31" x14ac:dyDescent="0.25">
      <c r="A26" s="90" t="s">
        <v>98</v>
      </c>
      <c r="B26" s="96">
        <v>0</v>
      </c>
      <c r="C26" s="89">
        <f>B26*7.947</f>
        <v>0</v>
      </c>
      <c r="D26" s="96">
        <v>0</v>
      </c>
      <c r="E26" s="89">
        <f>D26*7.947</f>
        <v>0</v>
      </c>
      <c r="F26" s="96">
        <v>0</v>
      </c>
      <c r="G26" s="89">
        <f>F26*7.947</f>
        <v>0</v>
      </c>
      <c r="H26"/>
      <c r="I26" s="17"/>
      <c r="J26" s="17"/>
      <c r="K26" s="17"/>
      <c r="AD26" s="18"/>
      <c r="AE26" s="18"/>
    </row>
    <row r="27" spans="1:31" x14ac:dyDescent="0.25">
      <c r="A27" s="90" t="s">
        <v>99</v>
      </c>
      <c r="B27" s="96">
        <v>0</v>
      </c>
      <c r="C27" s="89">
        <f>B27*3.158</f>
        <v>0</v>
      </c>
      <c r="D27" s="96">
        <v>0</v>
      </c>
      <c r="E27" s="89">
        <f>D27*3.158</f>
        <v>0</v>
      </c>
      <c r="F27" s="96">
        <v>0</v>
      </c>
      <c r="G27" s="89">
        <f>F27*3.158</f>
        <v>0</v>
      </c>
      <c r="H27"/>
      <c r="I27" s="17"/>
      <c r="J27" s="17"/>
      <c r="K27" s="17"/>
      <c r="AD27" s="18"/>
      <c r="AE27" s="18"/>
    </row>
    <row r="28" spans="1:31" x14ac:dyDescent="0.25">
      <c r="A28" s="90" t="s">
        <v>100</v>
      </c>
      <c r="B28" s="96">
        <v>0</v>
      </c>
      <c r="C28" s="89">
        <f>B28*6.773</f>
        <v>0</v>
      </c>
      <c r="D28" s="96">
        <v>0</v>
      </c>
      <c r="E28" s="89">
        <f>D28*6.773</f>
        <v>0</v>
      </c>
      <c r="F28" s="96">
        <v>0</v>
      </c>
      <c r="G28" s="89">
        <f>F28*6.773</f>
        <v>0</v>
      </c>
      <c r="H28"/>
      <c r="I28" s="17"/>
      <c r="J28" s="17"/>
      <c r="K28" s="17"/>
      <c r="AD28" s="18"/>
      <c r="AE28" s="18"/>
    </row>
    <row r="29" spans="1:31" x14ac:dyDescent="0.25">
      <c r="A29" s="88" t="s">
        <v>101</v>
      </c>
      <c r="B29" s="96">
        <v>0</v>
      </c>
      <c r="C29" s="89">
        <f>B29*0.093</f>
        <v>0</v>
      </c>
      <c r="D29" s="96">
        <v>0</v>
      </c>
      <c r="E29" s="89">
        <f>D29*0.093</f>
        <v>0</v>
      </c>
      <c r="F29" s="96">
        <v>0</v>
      </c>
      <c r="G29" s="89">
        <f>F29*0.093</f>
        <v>0</v>
      </c>
      <c r="H29"/>
      <c r="I29" s="17"/>
      <c r="J29" s="17"/>
      <c r="K29" s="17"/>
      <c r="AD29" s="18"/>
      <c r="AE29" s="18"/>
    </row>
    <row r="30" spans="1:31" x14ac:dyDescent="0.25">
      <c r="A30" s="90" t="s">
        <v>102</v>
      </c>
      <c r="B30" s="96">
        <v>0</v>
      </c>
      <c r="C30" s="89">
        <f>B30*4.822</f>
        <v>0</v>
      </c>
      <c r="D30" s="96">
        <v>0</v>
      </c>
      <c r="E30" s="89">
        <f>D30*4.822</f>
        <v>0</v>
      </c>
      <c r="F30" s="96">
        <v>0</v>
      </c>
      <c r="G30" s="89">
        <f>F30*4.822</f>
        <v>0</v>
      </c>
      <c r="H30"/>
      <c r="I30" s="17"/>
      <c r="J30" s="17"/>
      <c r="K30" s="17"/>
      <c r="AD30" s="18"/>
      <c r="AE30" s="18"/>
    </row>
    <row r="31" spans="1:31" x14ac:dyDescent="0.25">
      <c r="A31" s="90" t="s">
        <v>103</v>
      </c>
      <c r="B31" s="96">
        <v>0</v>
      </c>
      <c r="C31" s="89">
        <f>B31*4.421</f>
        <v>0</v>
      </c>
      <c r="D31" s="96">
        <v>0</v>
      </c>
      <c r="E31" s="89">
        <f>D31*4.421</f>
        <v>0</v>
      </c>
      <c r="F31" s="96">
        <v>0</v>
      </c>
      <c r="G31" s="89">
        <f>F31*4.421</f>
        <v>0</v>
      </c>
      <c r="H31"/>
      <c r="I31" s="17"/>
      <c r="J31" s="17"/>
      <c r="K31" s="17"/>
      <c r="AD31" s="18"/>
      <c r="AE31" s="18"/>
    </row>
    <row r="32" spans="1:31" x14ac:dyDescent="0.25">
      <c r="A32" s="91" t="s">
        <v>104</v>
      </c>
      <c r="B32" s="97">
        <v>0</v>
      </c>
      <c r="C32" s="89">
        <f>B32*0.007</f>
        <v>0</v>
      </c>
      <c r="D32" s="97">
        <v>0</v>
      </c>
      <c r="E32" s="89">
        <f>D32*0.007</f>
        <v>0</v>
      </c>
      <c r="F32" s="97">
        <v>0</v>
      </c>
      <c r="G32" s="89">
        <f>F32*0.007</f>
        <v>0</v>
      </c>
      <c r="H32"/>
      <c r="I32" s="17"/>
      <c r="J32" s="17"/>
      <c r="K32" s="17"/>
      <c r="AD32" s="18"/>
      <c r="AE32" s="18"/>
    </row>
    <row r="33" spans="1:31" x14ac:dyDescent="0.25">
      <c r="A33" s="91" t="s">
        <v>110</v>
      </c>
      <c r="B33" s="97">
        <v>0</v>
      </c>
      <c r="C33" s="139">
        <f>B33*0.018</f>
        <v>0</v>
      </c>
      <c r="D33" s="97">
        <v>0</v>
      </c>
      <c r="E33" s="139">
        <f>D33*0.018</f>
        <v>0</v>
      </c>
      <c r="F33" s="97">
        <v>0</v>
      </c>
      <c r="G33" s="139">
        <f>F33*0.018</f>
        <v>0</v>
      </c>
      <c r="H33"/>
      <c r="I33" s="17"/>
      <c r="J33" s="17"/>
      <c r="K33" s="17"/>
      <c r="AD33" s="18"/>
      <c r="AE33" s="18"/>
    </row>
    <row r="34" spans="1:31" ht="15.75" thickBot="1" x14ac:dyDescent="0.3">
      <c r="A34" s="92" t="s">
        <v>105</v>
      </c>
      <c r="B34" s="94">
        <v>0</v>
      </c>
      <c r="C34" s="84">
        <f>B34*4.806</f>
        <v>0</v>
      </c>
      <c r="D34" s="94">
        <v>0</v>
      </c>
      <c r="E34" s="84">
        <f>D34*4.806</f>
        <v>0</v>
      </c>
      <c r="F34" s="94">
        <v>0</v>
      </c>
      <c r="G34" s="84">
        <f>F34*4.806</f>
        <v>0</v>
      </c>
      <c r="H34" s="17"/>
      <c r="I34" s="17"/>
      <c r="J34" s="17"/>
      <c r="K34" s="17"/>
    </row>
    <row r="35" spans="1:31" s="17" customFormat="1" x14ac:dyDescent="0.25"/>
    <row r="36" spans="1:31" s="17" customFormat="1" x14ac:dyDescent="0.25"/>
    <row r="37" spans="1:31" s="17" customFormat="1" x14ac:dyDescent="0.25"/>
    <row r="38" spans="1:31" s="17" customFormat="1" x14ac:dyDescent="0.25"/>
    <row r="39" spans="1:31" s="17" customFormat="1" x14ac:dyDescent="0.25"/>
    <row r="40" spans="1:31" s="17" customFormat="1" x14ac:dyDescent="0.25"/>
    <row r="41" spans="1:31" s="17" customFormat="1" x14ac:dyDescent="0.25"/>
    <row r="42" spans="1:31" s="17" customFormat="1" x14ac:dyDescent="0.25"/>
    <row r="43" spans="1:31" s="17" customFormat="1" x14ac:dyDescent="0.25"/>
    <row r="44" spans="1:31" s="17" customFormat="1" x14ac:dyDescent="0.25"/>
    <row r="45" spans="1:31" s="17" customFormat="1" x14ac:dyDescent="0.25"/>
    <row r="46" spans="1:31" s="17" customFormat="1" x14ac:dyDescent="0.25"/>
    <row r="47" spans="1:31" s="17" customFormat="1" x14ac:dyDescent="0.25"/>
    <row r="48" spans="1:31"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sheetData>
  <mergeCells count="17">
    <mergeCell ref="B18:C18"/>
    <mergeCell ref="D18:E18"/>
    <mergeCell ref="F18:G18"/>
    <mergeCell ref="B17:G17"/>
    <mergeCell ref="M10:N10"/>
    <mergeCell ref="D11:E11"/>
    <mergeCell ref="G11:I11"/>
    <mergeCell ref="A7:B7"/>
    <mergeCell ref="D7:E7"/>
    <mergeCell ref="G7:I7"/>
    <mergeCell ref="A11:B11"/>
    <mergeCell ref="A2:B2"/>
    <mergeCell ref="A3:B3"/>
    <mergeCell ref="D2:E2"/>
    <mergeCell ref="G2:I2"/>
    <mergeCell ref="D3:E3"/>
    <mergeCell ref="G3:I3"/>
  </mergeCells>
  <conditionalFormatting sqref="G23:G31">
    <cfRule type="cellIs" dxfId="103" priority="8" stopIfTrue="1" operator="greaterThan">
      <formula>0.00001</formula>
    </cfRule>
  </conditionalFormatting>
  <conditionalFormatting sqref="C20:C31">
    <cfRule type="cellIs" dxfId="101" priority="12" stopIfTrue="1" operator="greaterThan">
      <formula>0.00001</formula>
    </cfRule>
  </conditionalFormatting>
  <conditionalFormatting sqref="E20:E22">
    <cfRule type="cellIs" dxfId="100" priority="11" stopIfTrue="1" operator="greaterThan">
      <formula>0.00001</formula>
    </cfRule>
  </conditionalFormatting>
  <conditionalFormatting sqref="G20:G22">
    <cfRule type="cellIs" dxfId="99" priority="10" stopIfTrue="1" operator="greaterThan">
      <formula>0.00001</formula>
    </cfRule>
  </conditionalFormatting>
  <conditionalFormatting sqref="E23:E31">
    <cfRule type="cellIs" dxfId="98" priority="9" stopIfTrue="1" operator="greaterThan">
      <formula>0.00001</formula>
    </cfRule>
  </conditionalFormatting>
  <conditionalFormatting sqref="G34">
    <cfRule type="cellIs" dxfId="34" priority="3" stopIfTrue="1" operator="greaterThan">
      <formula>0.00001</formula>
    </cfRule>
  </conditionalFormatting>
  <conditionalFormatting sqref="G32:G33">
    <cfRule type="cellIs" dxfId="33" priority="1" stopIfTrue="1" operator="greaterThan">
      <formula>0.00001</formula>
    </cfRule>
  </conditionalFormatting>
  <conditionalFormatting sqref="C32:C34">
    <cfRule type="cellIs" dxfId="32" priority="5" stopIfTrue="1" operator="greaterThan">
      <formula>0.00001</formula>
    </cfRule>
  </conditionalFormatting>
  <conditionalFormatting sqref="E34">
    <cfRule type="cellIs" dxfId="31" priority="4" stopIfTrue="1" operator="greaterThan">
      <formula>0.00001</formula>
    </cfRule>
  </conditionalFormatting>
  <conditionalFormatting sqref="E32:E33">
    <cfRule type="cellIs" dxfId="30" priority="2" stopIfTrue="1" operator="greaterThan">
      <formula>0.00001</formula>
    </cfRule>
  </conditionalFormatting>
  <hyperlinks>
    <hyperlink ref="K1" location="'Instructions Tab'!A1" display="Instructions Tab" xr:uid="{2D0F53F9-6081-4FFF-BA21-F0379606E87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E11B9217455B40B8FBB9893A94134E" ma:contentTypeVersion="8" ma:contentTypeDescription="Create a new document." ma:contentTypeScope="" ma:versionID="0ccf90dcbac83ff634f8f24f3f5fcd97">
  <xsd:schema xmlns:xsd="http://www.w3.org/2001/XMLSchema" xmlns:xs="http://www.w3.org/2001/XMLSchema" xmlns:p="http://schemas.microsoft.com/office/2006/metadata/properties" xmlns:ns2="73d57025-ee5d-49b6-a60b-7d33184acc89" xmlns:ns3="87488a3f-9ace-46de-933a-7899c85ffeab" targetNamespace="http://schemas.microsoft.com/office/2006/metadata/properties" ma:root="true" ma:fieldsID="9437a5c13714804f8a50b006e8fddea0" ns2:_="" ns3:_="">
    <xsd:import namespace="73d57025-ee5d-49b6-a60b-7d33184acc89"/>
    <xsd:import namespace="87488a3f-9ace-46de-933a-7899c85ffe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57025-ee5d-49b6-a60b-7d33184ac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488a3f-9ace-46de-933a-7899c85ffe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A3E88B-D176-4A24-8A56-255CFB581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57025-ee5d-49b6-a60b-7d33184acc89"/>
    <ds:schemaRef ds:uri="87488a3f-9ace-46de-933a-7899c85ff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78201F-1E8D-45DF-A3E1-8D0EF2F51A0F}">
  <ds:schemaRefs>
    <ds:schemaRef ds:uri="http://schemas.microsoft.com/sharepoint/v3/contenttype/forms"/>
  </ds:schemaRefs>
</ds:datastoreItem>
</file>

<file path=customXml/itemProps3.xml><?xml version="1.0" encoding="utf-8"?>
<ds:datastoreItem xmlns:ds="http://schemas.openxmlformats.org/officeDocument/2006/customXml" ds:itemID="{CE9EF1AD-6D9D-4661-8E1D-4D3A10679F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 Tab</vt:lpstr>
      <vt:lpstr>BSA 64-1</vt:lpstr>
      <vt:lpstr>JUL Payment</vt:lpstr>
      <vt:lpstr>AUG Payment</vt:lpstr>
      <vt:lpstr>SEPT Payment</vt:lpstr>
      <vt:lpstr>OCT Payment</vt:lpstr>
      <vt:lpstr>NOV Payment</vt:lpstr>
      <vt:lpstr>DEC Payment</vt:lpstr>
      <vt:lpstr>JAN Payment</vt:lpstr>
      <vt:lpstr>FEB Payment</vt:lpstr>
      <vt:lpstr>MAR Payment</vt:lpstr>
      <vt:lpstr>APR Payment</vt:lpstr>
      <vt:lpstr>MAY Payment</vt:lpstr>
      <vt:lpstr>JUN Payment</vt:lpstr>
      <vt:lpstr>'BSA 64-1'!Print_Area</vt:lpstr>
      <vt:lpstr>'Instructions Tab'!Print_Area</vt:lpstr>
    </vt:vector>
  </TitlesOfParts>
  <Manager/>
  <Company>Arizona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jheck</dc:creator>
  <cp:keywords/>
  <dc:description/>
  <cp:lastModifiedBy>Jemison, Chelsea</cp:lastModifiedBy>
  <cp:revision/>
  <dcterms:created xsi:type="dcterms:W3CDTF">2013-03-07T23:35:06Z</dcterms:created>
  <dcterms:modified xsi:type="dcterms:W3CDTF">2022-07-01T16:36:06Z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0x01010011E11B9217455B40B8FBB9893A94134E</vt:lpwstr>
  </property>
  <property fmtid="{D5CDD505-2E9C-101B-9397-08002B2CF9AE}" pid="3" name="Order">
    <vt:r8>100</vt:r8>
  </property>
</Properties>
</file>