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County Education Programs/County Jails/FY2026/Website Upload/"/>
    </mc:Choice>
  </mc:AlternateContent>
  <xr:revisionPtr revIDLastSave="1" documentId="8_{D908F57E-9494-4BAD-8EC3-A20F679316A6}" xr6:coauthVersionLast="47" xr6:coauthVersionMax="47" xr10:uidLastSave="{AF2CD69B-2069-48AC-A60F-DF74251D5DE6}"/>
  <bookViews>
    <workbookView xWindow="1365" yWindow="4230" windowWidth="21600" windowHeight="11235" activeTab="1" xr2:uid="{7030352C-7279-4DF7-B24B-17BBBB35984D}"/>
  </bookViews>
  <sheets>
    <sheet name="GILA PG 1" sheetId="1" r:id="rId1"/>
    <sheet name="GILA PG 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F25" i="2"/>
  <c r="H25" i="2" s="1"/>
  <c r="E25" i="2"/>
  <c r="D25" i="2"/>
  <c r="C25" i="2"/>
  <c r="A25" i="2"/>
  <c r="J24" i="2"/>
  <c r="G24" i="2"/>
  <c r="E24" i="2"/>
  <c r="D24" i="2"/>
  <c r="F24" i="2" s="1"/>
  <c r="H24" i="2" s="1"/>
  <c r="L24" i="2" s="1"/>
  <c r="P24" i="2" s="1"/>
  <c r="C24" i="2"/>
  <c r="A24" i="2"/>
  <c r="G23" i="2"/>
  <c r="E23" i="2"/>
  <c r="D23" i="2"/>
  <c r="F23" i="2" s="1"/>
  <c r="H23" i="2" s="1"/>
  <c r="C23" i="2"/>
  <c r="A23" i="2"/>
  <c r="J22" i="2"/>
  <c r="G22" i="2"/>
  <c r="E22" i="2"/>
  <c r="D22" i="2"/>
  <c r="F22" i="2" s="1"/>
  <c r="H22" i="2" s="1"/>
  <c r="L22" i="2" s="1"/>
  <c r="P22" i="2" s="1"/>
  <c r="C22" i="2"/>
  <c r="A22" i="2"/>
  <c r="G21" i="2"/>
  <c r="E21" i="2"/>
  <c r="D21" i="2"/>
  <c r="F21" i="2" s="1"/>
  <c r="H21" i="2" s="1"/>
  <c r="C21" i="2"/>
  <c r="B21" i="2"/>
  <c r="A21" i="2"/>
  <c r="G20" i="2"/>
  <c r="E20" i="2"/>
  <c r="D20" i="2"/>
  <c r="F20" i="2" s="1"/>
  <c r="H20" i="2" s="1"/>
  <c r="C20" i="2"/>
  <c r="A20" i="2"/>
  <c r="G19" i="2"/>
  <c r="E19" i="2"/>
  <c r="D19" i="2"/>
  <c r="F19" i="2" s="1"/>
  <c r="H19" i="2" s="1"/>
  <c r="C19" i="2"/>
  <c r="B19" i="2"/>
  <c r="A19" i="2"/>
  <c r="G18" i="2"/>
  <c r="E18" i="2"/>
  <c r="F18" i="2" s="1"/>
  <c r="H18" i="2" s="1"/>
  <c r="D18" i="2"/>
  <c r="C18" i="2"/>
  <c r="A18" i="2"/>
  <c r="J17" i="2"/>
  <c r="G17" i="2"/>
  <c r="F17" i="2"/>
  <c r="H17" i="2" s="1"/>
  <c r="L17" i="2" s="1"/>
  <c r="P17" i="2" s="1"/>
  <c r="E17" i="2"/>
  <c r="D17" i="2"/>
  <c r="C17" i="2"/>
  <c r="A17" i="2"/>
  <c r="J16" i="2"/>
  <c r="G16" i="2"/>
  <c r="E16" i="2"/>
  <c r="D16" i="2"/>
  <c r="F16" i="2" s="1"/>
  <c r="H16" i="2" s="1"/>
  <c r="L16" i="2" s="1"/>
  <c r="P16" i="2" s="1"/>
  <c r="C16" i="2"/>
  <c r="A16" i="2"/>
  <c r="J11" i="2"/>
  <c r="J21" i="2" s="1"/>
  <c r="G11" i="2"/>
  <c r="F11" i="2"/>
  <c r="H11" i="2" s="1"/>
  <c r="L11" i="2" s="1"/>
  <c r="P11" i="2" s="1"/>
  <c r="E11" i="2"/>
  <c r="D11" i="2"/>
  <c r="C11" i="2"/>
  <c r="B11" i="2"/>
  <c r="B18" i="2" s="1"/>
  <c r="A3" i="2"/>
  <c r="L19" i="2" l="1"/>
  <c r="P19" i="2" s="1"/>
  <c r="L18" i="2"/>
  <c r="P18" i="2" s="1"/>
  <c r="L21" i="2"/>
  <c r="P21" i="2" s="1"/>
  <c r="B16" i="2"/>
  <c r="J19" i="2"/>
  <c r="B24" i="2"/>
  <c r="B22" i="2"/>
  <c r="J25" i="2"/>
  <c r="L25" i="2" s="1"/>
  <c r="P25" i="2" s="1"/>
  <c r="B17" i="2"/>
  <c r="J20" i="2"/>
  <c r="L20" i="2" s="1"/>
  <c r="P20" i="2" s="1"/>
  <c r="B25" i="2"/>
  <c r="B20" i="2"/>
  <c r="J23" i="2"/>
  <c r="L23" i="2" s="1"/>
  <c r="P23" i="2" s="1"/>
  <c r="J18" i="2"/>
  <c r="B23" i="2"/>
  <c r="P27" i="2" l="1"/>
  <c r="P29" i="2" s="1"/>
  <c r="E14" i="1" l="1"/>
  <c r="E12" i="1"/>
  <c r="C10" i="1"/>
  <c r="A3" i="1"/>
  <c r="E16" i="1" l="1"/>
</calcChain>
</file>

<file path=xl/sharedStrings.xml><?xml version="1.0" encoding="utf-8"?>
<sst xmlns="http://schemas.openxmlformats.org/spreadsheetml/2006/main" count="90" uniqueCount="34">
  <si>
    <t>Jails Education Program</t>
  </si>
  <si>
    <t>A.R.S. 15.913.01</t>
  </si>
  <si>
    <t>FOR COUNTY:</t>
  </si>
  <si>
    <t>GILA</t>
  </si>
  <si>
    <t>A</t>
  </si>
  <si>
    <t>Base Amount (Number of participating counties multiplied by $14,400.00)</t>
  </si>
  <si>
    <t>B</t>
  </si>
  <si>
    <t>1.</t>
  </si>
  <si>
    <t>2.</t>
  </si>
  <si>
    <t>ARS 15.913.01.2a</t>
  </si>
  <si>
    <t>3.</t>
  </si>
  <si>
    <t>Multiply Line B1 times B2</t>
  </si>
  <si>
    <t>C</t>
  </si>
  <si>
    <r>
      <t xml:space="preserve">Total Group A and B Amount </t>
    </r>
    <r>
      <rPr>
        <sz val="10"/>
        <color indexed="8"/>
        <rFont val="Calibri"/>
        <family val="2"/>
      </rPr>
      <t>(From Page 2)</t>
    </r>
  </si>
  <si>
    <t>D</t>
  </si>
  <si>
    <t>Result (Lines A + B3 + C)</t>
  </si>
  <si>
    <t>County:</t>
  </si>
  <si>
    <t>Group A</t>
  </si>
  <si>
    <t>Daily</t>
  </si>
  <si>
    <t>Base Level</t>
  </si>
  <si>
    <t>Total</t>
  </si>
  <si>
    <t>Capital Outlay</t>
  </si>
  <si>
    <t>Regular</t>
  </si>
  <si>
    <t>Instructional Days</t>
  </si>
  <si>
    <t>Total Group A</t>
  </si>
  <si>
    <t>-</t>
  </si>
  <si>
    <t>=</t>
  </si>
  <si>
    <t>x</t>
  </si>
  <si>
    <t>Group B</t>
  </si>
  <si>
    <t>DISAB Categ</t>
  </si>
  <si>
    <t>Weight</t>
  </si>
  <si>
    <t>Total Group B</t>
  </si>
  <si>
    <t>Total Group A and B</t>
  </si>
  <si>
    <t>To page 1, Line C for single county programs, Line E for multiple county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</si>
</sst>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  <numFmt numFmtId="165" formatCode="#,##0.0000_);\(#,##0.0000\)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1" fillId="3" borderId="1" xfId="1" applyFont="1" applyFill="1" applyBorder="1" applyAlignment="1"/>
    <xf numFmtId="0" fontId="0" fillId="0" borderId="0" xfId="0" quotePrefix="1" applyAlignment="1">
      <alignment horizontal="center" vertical="center"/>
    </xf>
    <xf numFmtId="0" fontId="0" fillId="3" borderId="1" xfId="0" applyFill="1" applyBorder="1"/>
    <xf numFmtId="44" fontId="1" fillId="0" borderId="0" xfId="1" applyFont="1" applyAlignment="1">
      <alignment vertical="center"/>
    </xf>
    <xf numFmtId="44" fontId="0" fillId="3" borderId="1" xfId="0" applyNumberFormat="1" applyFill="1" applyBorder="1"/>
    <xf numFmtId="44" fontId="1" fillId="3" borderId="1" xfId="1" applyFont="1" applyFill="1" applyBorder="1"/>
    <xf numFmtId="44" fontId="0" fillId="3" borderId="2" xfId="1" applyFont="1" applyFill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8" fillId="4" borderId="3" xfId="0" applyFont="1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1" fillId="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0" fontId="1" fillId="5" borderId="1" xfId="1" applyNumberFormat="1" applyFont="1" applyFill="1" applyBorder="1" applyAlignment="1">
      <alignment vertical="center"/>
    </xf>
    <xf numFmtId="44" fontId="1" fillId="0" borderId="2" xfId="1" applyFont="1" applyBorder="1" applyAlignment="1">
      <alignment vertical="center"/>
    </xf>
    <xf numFmtId="44" fontId="1" fillId="0" borderId="0" xfId="1" applyFont="1"/>
    <xf numFmtId="164" fontId="0" fillId="0" borderId="0" xfId="0" applyNumberFormat="1"/>
    <xf numFmtId="0" fontId="0" fillId="0" borderId="0" xfId="0" quotePrefix="1" applyAlignment="1">
      <alignment horizontal="center"/>
    </xf>
    <xf numFmtId="44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quotePrefix="1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5" borderId="1" xfId="0" applyFill="1" applyBorder="1"/>
    <xf numFmtId="44" fontId="1" fillId="0" borderId="1" xfId="1" applyFont="1" applyBorder="1"/>
    <xf numFmtId="0" fontId="0" fillId="5" borderId="5" xfId="0" applyFill="1" applyBorder="1"/>
    <xf numFmtId="44" fontId="0" fillId="0" borderId="1" xfId="0" applyNumberFormat="1" applyBorder="1"/>
    <xf numFmtId="0" fontId="0" fillId="0" borderId="0" xfId="0" applyAlignment="1">
      <alignment horizontal="right"/>
    </xf>
    <xf numFmtId="44" fontId="6" fillId="6" borderId="2" xfId="1" applyFont="1" applyFill="1" applyBorder="1"/>
    <xf numFmtId="0" fontId="9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County%20Education%20Programs/County%20Jails/FY2026/FY26%20CountyJails%20Master_Rounding.xlsx" TargetMode="External"/><Relationship Id="rId1" Type="http://schemas.openxmlformats.org/officeDocument/2006/relationships/externalLinkPath" Target="/sites/SF.team/Shared%20Documents/Fiscal%20Operations/PAYMENT/County%20Education%20Programs/County%20Jails/FY2026/FY26%20CountyJails%20Master_Rou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al Days FY26"/>
      <sheetName val="SUMMARY"/>
      <sheetName val="STATEWIDE PAGE 1"/>
      <sheetName val="STATEWIDE PAGE 2"/>
      <sheetName val="APACHE PG 1"/>
      <sheetName val="APACHE PG 2"/>
      <sheetName val="COCHISE PG 1"/>
      <sheetName val="COCHISE PG 2 "/>
      <sheetName val="COCONINO PG 1"/>
      <sheetName val="COCONINO PG 2"/>
      <sheetName val="GILA PG 1"/>
      <sheetName val="GILA PG 2"/>
      <sheetName val="GRAHAM PG 1"/>
      <sheetName val="GRAHAM PG 2"/>
      <sheetName val="GREENLEE PG 1"/>
      <sheetName val="GREENLEE PG 2"/>
      <sheetName val="MARICOPA PG 1"/>
      <sheetName val="MARICOPA PG 2"/>
      <sheetName val="MOHAVE PG 1"/>
      <sheetName val="MOHAVE PG 2"/>
      <sheetName val="NAVAJO PG 1"/>
      <sheetName val="NAVAJO PG 2"/>
      <sheetName val="PIMA PG 1"/>
      <sheetName val="PIMA PG 2"/>
      <sheetName val="PINAL PG 1"/>
      <sheetName val="PINAL PG 2"/>
      <sheetName val="SANTA CRUZ PG 1"/>
      <sheetName val="SANTA CRUZ PG 2"/>
      <sheetName val="YAVAPAI PG 1"/>
      <sheetName val="YAVAPAI PG 2"/>
      <sheetName val="YUMA PG 1"/>
      <sheetName val="YUMA PG 2"/>
      <sheetName val="LA PAZ PG 1"/>
      <sheetName val="LA PAZ PG 2"/>
    </sheetNames>
    <sheetDataSet>
      <sheetData sheetId="0"/>
      <sheetData sheetId="1"/>
      <sheetData sheetId="2">
        <row r="3">
          <cell r="A3" t="str">
            <v>FY2026</v>
          </cell>
        </row>
      </sheetData>
      <sheetData sheetId="3">
        <row r="3">
          <cell r="A3" t="str">
            <v>FY2026</v>
          </cell>
        </row>
        <row r="11">
          <cell r="B11">
            <v>5113.26</v>
          </cell>
          <cell r="C11" t="str">
            <v>x 2 x .72 =</v>
          </cell>
          <cell r="D11">
            <v>7363.0944</v>
          </cell>
          <cell r="E11">
            <v>72</v>
          </cell>
          <cell r="F11">
            <v>7435.0944</v>
          </cell>
          <cell r="G11">
            <v>175</v>
          </cell>
          <cell r="J11">
            <v>10.8</v>
          </cell>
        </row>
        <row r="16">
          <cell r="A16" t="str">
            <v>HI</v>
          </cell>
          <cell r="C16">
            <v>4.7709999999999999</v>
          </cell>
          <cell r="D16">
            <v>24395.36346</v>
          </cell>
          <cell r="E16">
            <v>72</v>
          </cell>
          <cell r="G16">
            <v>175</v>
          </cell>
        </row>
        <row r="17">
          <cell r="A17" t="str">
            <v>MD_R</v>
          </cell>
          <cell r="C17">
            <v>6.024</v>
          </cell>
          <cell r="D17">
            <v>30802.27824</v>
          </cell>
          <cell r="E17">
            <v>72</v>
          </cell>
          <cell r="G17">
            <v>175</v>
          </cell>
        </row>
        <row r="18">
          <cell r="A18" t="str">
            <v>MD_SC</v>
          </cell>
          <cell r="C18">
            <v>5.9880000000000004</v>
          </cell>
          <cell r="D18">
            <v>30618.200880000004</v>
          </cell>
          <cell r="E18">
            <v>72</v>
          </cell>
          <cell r="G18">
            <v>175</v>
          </cell>
        </row>
        <row r="19">
          <cell r="A19" t="str">
            <v>MD_SSI</v>
          </cell>
          <cell r="C19">
            <v>7.9470000000000001</v>
          </cell>
          <cell r="D19">
            <v>40635.077219999999</v>
          </cell>
          <cell r="E19">
            <v>72</v>
          </cell>
          <cell r="G19">
            <v>175</v>
          </cell>
        </row>
        <row r="20">
          <cell r="A20" t="str">
            <v>OI_RES</v>
          </cell>
          <cell r="C20">
            <v>3.1579999999999999</v>
          </cell>
          <cell r="D20">
            <v>16147.675080000001</v>
          </cell>
          <cell r="E20">
            <v>72</v>
          </cell>
          <cell r="G20">
            <v>175</v>
          </cell>
        </row>
        <row r="21">
          <cell r="A21" t="str">
            <v>OI_SC</v>
          </cell>
          <cell r="C21">
            <v>6.7729999999999997</v>
          </cell>
          <cell r="D21">
            <v>34632.109980000001</v>
          </cell>
          <cell r="E21">
            <v>72</v>
          </cell>
          <cell r="G21">
            <v>175</v>
          </cell>
        </row>
        <row r="22">
          <cell r="A22" t="str">
            <v>PSD</v>
          </cell>
          <cell r="C22">
            <v>3.5950000000000002</v>
          </cell>
          <cell r="D22">
            <v>18382.169700000002</v>
          </cell>
          <cell r="E22">
            <v>72</v>
          </cell>
          <cell r="G22">
            <v>175</v>
          </cell>
        </row>
        <row r="23">
          <cell r="A23" t="str">
            <v>ED_P</v>
          </cell>
          <cell r="C23">
            <v>4.8220000000000001</v>
          </cell>
          <cell r="D23">
            <v>24656.139720000003</v>
          </cell>
          <cell r="E23">
            <v>72</v>
          </cell>
          <cell r="G23">
            <v>175</v>
          </cell>
        </row>
        <row r="24">
          <cell r="A24" t="str">
            <v>MOID</v>
          </cell>
          <cell r="C24">
            <v>4.4210000000000003</v>
          </cell>
          <cell r="D24">
            <v>22605.722460000001</v>
          </cell>
          <cell r="E24">
            <v>72</v>
          </cell>
          <cell r="G24">
            <v>175</v>
          </cell>
        </row>
        <row r="25">
          <cell r="A25" t="str">
            <v>VI</v>
          </cell>
          <cell r="C25">
            <v>4.806</v>
          </cell>
          <cell r="D25">
            <v>24574.327560000002</v>
          </cell>
          <cell r="E25">
            <v>72</v>
          </cell>
          <cell r="G25">
            <v>175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29">
          <cell r="P29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7C745-BA06-4EBD-99BF-A7B1413D6BF8}">
  <sheetPr>
    <tabColor theme="4" tint="0.39997558519241921"/>
  </sheetPr>
  <dimension ref="A1:K17"/>
  <sheetViews>
    <sheetView workbookViewId="0">
      <selection activeCell="D10" sqref="D10"/>
    </sheetView>
  </sheetViews>
  <sheetFormatPr defaultRowHeight="15" x14ac:dyDescent="0.25"/>
  <cols>
    <col min="1" max="1" width="2.28515625" bestFit="1" customWidth="1"/>
    <col min="2" max="2" width="2.28515625" customWidth="1"/>
    <col min="3" max="3" width="39.42578125" customWidth="1"/>
    <col min="4" max="4" width="12.5703125" bestFit="1" customWidth="1"/>
    <col min="5" max="5" width="17.7109375" customWidth="1"/>
  </cols>
  <sheetData>
    <row r="1" spans="1:11" ht="18.75" x14ac:dyDescent="0.3">
      <c r="A1" s="15" t="s">
        <v>0</v>
      </c>
      <c r="B1" s="15"/>
      <c r="C1" s="15"/>
      <c r="D1" s="15"/>
      <c r="E1" s="15"/>
      <c r="F1" s="15"/>
      <c r="G1" s="1"/>
      <c r="H1" s="1"/>
      <c r="I1" s="1"/>
      <c r="J1" s="1"/>
      <c r="K1" s="1"/>
    </row>
    <row r="2" spans="1:11" ht="18.75" x14ac:dyDescent="0.3">
      <c r="A2" s="15" t="s">
        <v>1</v>
      </c>
      <c r="B2" s="15"/>
      <c r="C2" s="15"/>
      <c r="D2" s="15"/>
      <c r="E2" s="15"/>
      <c r="F2" s="15"/>
      <c r="G2" s="1"/>
      <c r="H2" s="1"/>
      <c r="I2" s="1"/>
      <c r="J2" s="1"/>
      <c r="K2" s="1"/>
    </row>
    <row r="3" spans="1:11" ht="18.75" x14ac:dyDescent="0.3">
      <c r="A3" s="15" t="str">
        <f>'[1]STATEWIDE PAGE 1'!A3:F3</f>
        <v>FY2026</v>
      </c>
      <c r="B3" s="15"/>
      <c r="C3" s="15"/>
      <c r="D3" s="15"/>
      <c r="E3" s="15"/>
      <c r="F3" s="15"/>
      <c r="G3" s="1"/>
      <c r="H3" s="1"/>
      <c r="I3" s="1"/>
      <c r="J3" s="1"/>
      <c r="K3" s="1"/>
    </row>
    <row r="5" spans="1:11" x14ac:dyDescent="0.25">
      <c r="C5" s="2" t="s">
        <v>2</v>
      </c>
      <c r="D5" s="3" t="s">
        <v>3</v>
      </c>
    </row>
    <row r="6" spans="1:11" x14ac:dyDescent="0.25">
      <c r="C6" s="4"/>
      <c r="D6" s="5"/>
    </row>
    <row r="7" spans="1:11" x14ac:dyDescent="0.25">
      <c r="C7" s="4"/>
      <c r="D7" s="5"/>
    </row>
    <row r="8" spans="1:11" ht="30" x14ac:dyDescent="0.25">
      <c r="A8" s="6" t="s">
        <v>4</v>
      </c>
      <c r="C8" s="7" t="s">
        <v>5</v>
      </c>
      <c r="E8" s="8">
        <v>14400</v>
      </c>
    </row>
    <row r="9" spans="1:11" x14ac:dyDescent="0.25">
      <c r="A9" s="6"/>
      <c r="C9" s="6"/>
    </row>
    <row r="10" spans="1:11" ht="30" customHeight="1" x14ac:dyDescent="0.25">
      <c r="A10" s="6" t="s">
        <v>6</v>
      </c>
      <c r="B10" s="9" t="s">
        <v>7</v>
      </c>
      <c r="C10" s="6">
        <f>'[1]STATEWIDE PAGE 1'!C10</f>
        <v>0</v>
      </c>
      <c r="D10" s="10">
        <v>0</v>
      </c>
    </row>
    <row r="11" spans="1:11" ht="30" customHeight="1" x14ac:dyDescent="0.25">
      <c r="A11" s="6"/>
      <c r="B11" s="9" t="s">
        <v>8</v>
      </c>
      <c r="C11" s="6" t="s">
        <v>9</v>
      </c>
      <c r="D11" s="11">
        <v>10.8</v>
      </c>
    </row>
    <row r="12" spans="1:11" ht="30" customHeight="1" x14ac:dyDescent="0.25">
      <c r="A12" s="6"/>
      <c r="B12" s="9" t="s">
        <v>10</v>
      </c>
      <c r="C12" s="6" t="s">
        <v>11</v>
      </c>
      <c r="E12" s="12">
        <f>ROUND(D10*D11,2)</f>
        <v>0</v>
      </c>
    </row>
    <row r="13" spans="1:11" x14ac:dyDescent="0.25">
      <c r="A13" s="6"/>
      <c r="C13" s="6"/>
    </row>
    <row r="14" spans="1:11" ht="30" customHeight="1" x14ac:dyDescent="0.25">
      <c r="A14" s="6" t="s">
        <v>12</v>
      </c>
      <c r="C14" s="7" t="s">
        <v>13</v>
      </c>
      <c r="E14" s="13">
        <f>ROUND('[1]GILA PG 2'!P29,2)</f>
        <v>0</v>
      </c>
    </row>
    <row r="15" spans="1:11" x14ac:dyDescent="0.25">
      <c r="A15" s="6"/>
      <c r="C15" s="6"/>
    </row>
    <row r="16" spans="1:11" ht="30" customHeight="1" thickBot="1" x14ac:dyDescent="0.3">
      <c r="A16" s="6" t="s">
        <v>14</v>
      </c>
      <c r="C16" s="6" t="s">
        <v>15</v>
      </c>
      <c r="E16" s="14">
        <f>E8+E12+E14</f>
        <v>14400</v>
      </c>
    </row>
    <row r="17" ht="15.75" thickTop="1" x14ac:dyDescent="0.25"/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B675-50F2-4479-BF72-35A1A566ADBF}">
  <sheetPr>
    <tabColor theme="9" tint="0.59999389629810485"/>
  </sheetPr>
  <dimension ref="A1:P30"/>
  <sheetViews>
    <sheetView tabSelected="1" zoomScaleNormal="100" workbookViewId="0">
      <selection activeCell="N1" sqref="N1:N1048576"/>
    </sheetView>
  </sheetViews>
  <sheetFormatPr defaultRowHeight="15" x14ac:dyDescent="0.25"/>
  <cols>
    <col min="1" max="1" width="12.5703125" customWidth="1"/>
    <col min="2" max="2" width="12.5703125" bestFit="1" customWidth="1"/>
    <col min="3" max="3" width="12.7109375" bestFit="1" customWidth="1"/>
    <col min="4" max="4" width="15.5703125" bestFit="1" customWidth="1"/>
    <col min="5" max="5" width="13.5703125" bestFit="1" customWidth="1"/>
    <col min="6" max="6" width="14.42578125" bestFit="1" customWidth="1"/>
    <col min="7" max="7" width="6.28515625" bestFit="1" customWidth="1"/>
    <col min="8" max="8" width="10.5703125" bestFit="1" customWidth="1"/>
    <col min="9" max="9" width="2.7109375" customWidth="1"/>
    <col min="10" max="10" width="8.7109375" bestFit="1" customWidth="1"/>
    <col min="11" max="11" width="2.7109375" customWidth="1"/>
    <col min="12" max="12" width="9.7109375" bestFit="1" customWidth="1"/>
    <col min="13" max="13" width="2" bestFit="1" customWidth="1"/>
    <col min="14" max="14" width="12.28515625" customWidth="1"/>
    <col min="15" max="15" width="2" bestFit="1" customWidth="1"/>
    <col min="16" max="16" width="13.28515625" bestFit="1" customWidth="1"/>
  </cols>
  <sheetData>
    <row r="1" spans="1:16" ht="15.75" x14ac:dyDescent="0.25">
      <c r="A1" s="16" t="s">
        <v>0</v>
      </c>
    </row>
    <row r="2" spans="1:16" ht="15.75" x14ac:dyDescent="0.25">
      <c r="A2" s="16" t="s">
        <v>1</v>
      </c>
    </row>
    <row r="3" spans="1:16" ht="15.75" x14ac:dyDescent="0.25">
      <c r="A3" s="16" t="str">
        <f>'[1]STATEWIDE PAGE 2'!A3</f>
        <v>FY2026</v>
      </c>
    </row>
    <row r="5" spans="1:16" ht="15.75" x14ac:dyDescent="0.25">
      <c r="A5" s="16" t="s">
        <v>16</v>
      </c>
      <c r="B5" s="17" t="s">
        <v>3</v>
      </c>
    </row>
    <row r="6" spans="1:16" ht="15.75" x14ac:dyDescent="0.25">
      <c r="A6" s="16"/>
    </row>
    <row r="7" spans="1:16" x14ac:dyDescent="0.25">
      <c r="A7" t="s">
        <v>17</v>
      </c>
    </row>
    <row r="8" spans="1:16" ht="12.75" customHeight="1" thickBot="1" x14ac:dyDescent="0.3">
      <c r="B8" s="16"/>
      <c r="H8" s="18" t="s">
        <v>18</v>
      </c>
      <c r="I8" s="18"/>
      <c r="J8" s="18"/>
      <c r="K8" s="18"/>
      <c r="L8" s="18"/>
      <c r="M8" s="19"/>
    </row>
    <row r="9" spans="1:16" s="19" customFormat="1" ht="30" x14ac:dyDescent="0.25">
      <c r="B9" s="19" t="s">
        <v>19</v>
      </c>
      <c r="D9" s="19" t="s">
        <v>20</v>
      </c>
      <c r="E9" s="19" t="s">
        <v>21</v>
      </c>
      <c r="F9" s="19" t="s">
        <v>19</v>
      </c>
      <c r="H9" s="19" t="s">
        <v>20</v>
      </c>
      <c r="J9" s="19" t="s">
        <v>22</v>
      </c>
      <c r="L9" s="19" t="s">
        <v>17</v>
      </c>
      <c r="N9" s="20" t="s">
        <v>23</v>
      </c>
      <c r="P9" s="19" t="s">
        <v>24</v>
      </c>
    </row>
    <row r="10" spans="1:16" ht="12.75" customHeight="1" x14ac:dyDescent="0.25"/>
    <row r="11" spans="1:16" s="6" customFormat="1" ht="15" customHeight="1" thickBot="1" x14ac:dyDescent="0.3">
      <c r="B11" s="21">
        <f>'[1]STATEWIDE PAGE 2'!B11</f>
        <v>5113.26</v>
      </c>
      <c r="C11" s="22" t="str">
        <f>'[1]STATEWIDE PAGE 2'!C11</f>
        <v>x 2 x .72 =</v>
      </c>
      <c r="D11" s="23">
        <f>'[1]STATEWIDE PAGE 2'!D11</f>
        <v>7363.0944</v>
      </c>
      <c r="E11" s="9">
        <f>'[1]STATEWIDE PAGE 2'!E11</f>
        <v>72</v>
      </c>
      <c r="F11" s="23">
        <f>'[1]STATEWIDE PAGE 2'!F11</f>
        <v>7435.0944</v>
      </c>
      <c r="G11" s="9">
        <f>'[1]STATEWIDE PAGE 2'!G11</f>
        <v>175</v>
      </c>
      <c r="H11" s="24">
        <f>ROUND(F11/G11,2)</f>
        <v>42.49</v>
      </c>
      <c r="I11" s="25" t="s">
        <v>25</v>
      </c>
      <c r="J11" s="26">
        <f>'[1]STATEWIDE PAGE 2'!J11</f>
        <v>10.8</v>
      </c>
      <c r="K11" s="27" t="s">
        <v>26</v>
      </c>
      <c r="L11" s="25">
        <f>H11-J11</f>
        <v>31.69</v>
      </c>
      <c r="M11" s="28" t="s">
        <v>27</v>
      </c>
      <c r="N11" s="29">
        <v>0</v>
      </c>
      <c r="O11" s="6" t="s">
        <v>26</v>
      </c>
      <c r="P11" s="30">
        <f>ROUND(L11*N11,2)</f>
        <v>0</v>
      </c>
    </row>
    <row r="12" spans="1:16" ht="15.75" thickTop="1" x14ac:dyDescent="0.25"/>
    <row r="13" spans="1:16" x14ac:dyDescent="0.25">
      <c r="A13" s="6" t="s">
        <v>28</v>
      </c>
    </row>
    <row r="15" spans="1:16" s="19" customFormat="1" ht="30" x14ac:dyDescent="0.25">
      <c r="A15" s="19" t="s">
        <v>29</v>
      </c>
      <c r="B15" s="19" t="s">
        <v>19</v>
      </c>
      <c r="C15" s="19" t="s">
        <v>30</v>
      </c>
      <c r="D15" s="19" t="s">
        <v>20</v>
      </c>
      <c r="E15" s="19" t="s">
        <v>21</v>
      </c>
      <c r="F15" s="19" t="s">
        <v>19</v>
      </c>
      <c r="H15" s="19" t="s">
        <v>20</v>
      </c>
      <c r="J15" s="19" t="s">
        <v>22</v>
      </c>
      <c r="L15" s="19" t="s">
        <v>28</v>
      </c>
      <c r="N15" s="20" t="s">
        <v>23</v>
      </c>
      <c r="P15" s="19" t="s">
        <v>20</v>
      </c>
    </row>
    <row r="16" spans="1:16" ht="20.25" customHeight="1" x14ac:dyDescent="0.25">
      <c r="A16" t="str">
        <f>'[1]STATEWIDE PAGE 2'!A16</f>
        <v>HI</v>
      </c>
      <c r="B16" s="31">
        <f>B$11</f>
        <v>5113.26</v>
      </c>
      <c r="C16">
        <f>'[1]STATEWIDE PAGE 2'!C16</f>
        <v>4.7709999999999999</v>
      </c>
      <c r="D16" s="32">
        <f>'[1]STATEWIDE PAGE 2'!D16</f>
        <v>24395.36346</v>
      </c>
      <c r="E16" s="33">
        <f>'[1]STATEWIDE PAGE 2'!E16</f>
        <v>72</v>
      </c>
      <c r="F16" s="34">
        <f>D16+E16</f>
        <v>24467.36346</v>
      </c>
      <c r="G16" s="33">
        <f>'[1]STATEWIDE PAGE 2'!G16</f>
        <v>175</v>
      </c>
      <c r="H16" s="35">
        <f>F16/G16</f>
        <v>139.8135054857143</v>
      </c>
      <c r="I16" s="25" t="s">
        <v>25</v>
      </c>
      <c r="J16" s="36">
        <f>$J$11</f>
        <v>10.8</v>
      </c>
      <c r="K16" s="37" t="s">
        <v>26</v>
      </c>
      <c r="L16" s="37">
        <f>IF(H16-J16&lt;0,0,H16-J16)</f>
        <v>129.01350548571429</v>
      </c>
      <c r="M16" s="6" t="s">
        <v>27</v>
      </c>
      <c r="N16" s="38"/>
      <c r="O16" t="s">
        <v>26</v>
      </c>
      <c r="P16" s="39">
        <f>L16*N16</f>
        <v>0</v>
      </c>
    </row>
    <row r="17" spans="1:16" ht="20.25" customHeight="1" x14ac:dyDescent="0.25">
      <c r="A17" t="str">
        <f>'[1]STATEWIDE PAGE 2'!A17</f>
        <v>MD_R</v>
      </c>
      <c r="B17" s="31">
        <f t="shared" ref="B17:B25" si="0">B$11</f>
        <v>5113.26</v>
      </c>
      <c r="C17">
        <f>'[1]STATEWIDE PAGE 2'!C17</f>
        <v>6.024</v>
      </c>
      <c r="D17" s="32">
        <f>'[1]STATEWIDE PAGE 2'!D17</f>
        <v>30802.27824</v>
      </c>
      <c r="E17" s="33">
        <f>'[1]STATEWIDE PAGE 2'!E17</f>
        <v>72</v>
      </c>
      <c r="F17" s="34">
        <f t="shared" ref="F17:F25" si="1">D17+E17</f>
        <v>30874.27824</v>
      </c>
      <c r="G17" s="33">
        <f>'[1]STATEWIDE PAGE 2'!G17</f>
        <v>175</v>
      </c>
      <c r="H17" s="35">
        <f t="shared" ref="H17:H25" si="2">F17/G17</f>
        <v>176.42444708571429</v>
      </c>
      <c r="I17" s="25" t="s">
        <v>25</v>
      </c>
      <c r="J17" s="36">
        <f t="shared" ref="J17:J25" si="3">$J$11</f>
        <v>10.8</v>
      </c>
      <c r="K17" s="37" t="s">
        <v>26</v>
      </c>
      <c r="L17" s="37">
        <f t="shared" ref="L17:L25" si="4">IF(H17-J17&lt;0,0,H17-J17)</f>
        <v>165.62444708571428</v>
      </c>
      <c r="M17" s="6" t="s">
        <v>27</v>
      </c>
      <c r="N17" s="40"/>
      <c r="O17" t="s">
        <v>26</v>
      </c>
      <c r="P17" s="39">
        <f>L17*N17</f>
        <v>0</v>
      </c>
    </row>
    <row r="18" spans="1:16" ht="20.25" customHeight="1" x14ac:dyDescent="0.25">
      <c r="A18" t="str">
        <f>'[1]STATEWIDE PAGE 2'!A18</f>
        <v>MD_SC</v>
      </c>
      <c r="B18" s="31">
        <f t="shared" si="0"/>
        <v>5113.26</v>
      </c>
      <c r="C18">
        <f>'[1]STATEWIDE PAGE 2'!C18</f>
        <v>5.9880000000000004</v>
      </c>
      <c r="D18" s="32">
        <f>'[1]STATEWIDE PAGE 2'!D18</f>
        <v>30618.200880000004</v>
      </c>
      <c r="E18" s="33">
        <f>'[1]STATEWIDE PAGE 2'!E18</f>
        <v>72</v>
      </c>
      <c r="F18" s="34">
        <f t="shared" si="1"/>
        <v>30690.200880000004</v>
      </c>
      <c r="G18" s="33">
        <f>'[1]STATEWIDE PAGE 2'!G18</f>
        <v>175</v>
      </c>
      <c r="H18" s="35">
        <f t="shared" si="2"/>
        <v>175.37257645714288</v>
      </c>
      <c r="I18" s="25" t="s">
        <v>25</v>
      </c>
      <c r="J18" s="36">
        <f t="shared" si="3"/>
        <v>10.8</v>
      </c>
      <c r="K18" s="37" t="s">
        <v>26</v>
      </c>
      <c r="L18" s="37">
        <f t="shared" si="4"/>
        <v>164.57257645714287</v>
      </c>
      <c r="M18" s="6" t="s">
        <v>27</v>
      </c>
      <c r="N18" s="40"/>
      <c r="O18" t="s">
        <v>26</v>
      </c>
      <c r="P18" s="39">
        <f t="shared" ref="P18:P24" si="5">L18*N18</f>
        <v>0</v>
      </c>
    </row>
    <row r="19" spans="1:16" ht="20.25" customHeight="1" x14ac:dyDescent="0.25">
      <c r="A19" t="str">
        <f>'[1]STATEWIDE PAGE 2'!A19</f>
        <v>MD_SSI</v>
      </c>
      <c r="B19" s="31">
        <f t="shared" si="0"/>
        <v>5113.26</v>
      </c>
      <c r="C19">
        <f>'[1]STATEWIDE PAGE 2'!C19</f>
        <v>7.9470000000000001</v>
      </c>
      <c r="D19" s="32">
        <f>'[1]STATEWIDE PAGE 2'!D19</f>
        <v>40635.077219999999</v>
      </c>
      <c r="E19" s="33">
        <f>'[1]STATEWIDE PAGE 2'!E19</f>
        <v>72</v>
      </c>
      <c r="F19" s="34">
        <f t="shared" si="1"/>
        <v>40707.077219999999</v>
      </c>
      <c r="G19" s="33">
        <f>'[1]STATEWIDE PAGE 2'!G19</f>
        <v>175</v>
      </c>
      <c r="H19" s="35">
        <f t="shared" si="2"/>
        <v>232.61186982857143</v>
      </c>
      <c r="I19" s="25" t="s">
        <v>25</v>
      </c>
      <c r="J19" s="36">
        <f t="shared" si="3"/>
        <v>10.8</v>
      </c>
      <c r="K19" s="37" t="s">
        <v>26</v>
      </c>
      <c r="L19" s="37">
        <f t="shared" si="4"/>
        <v>221.81186982857142</v>
      </c>
      <c r="M19" s="6" t="s">
        <v>27</v>
      </c>
      <c r="N19" s="40"/>
      <c r="O19" t="s">
        <v>26</v>
      </c>
      <c r="P19" s="39">
        <f t="shared" si="5"/>
        <v>0</v>
      </c>
    </row>
    <row r="20" spans="1:16" ht="20.25" customHeight="1" x14ac:dyDescent="0.25">
      <c r="A20" t="str">
        <f>'[1]STATEWIDE PAGE 2'!A20</f>
        <v>OI_RES</v>
      </c>
      <c r="B20" s="31">
        <f t="shared" si="0"/>
        <v>5113.26</v>
      </c>
      <c r="C20">
        <f>'[1]STATEWIDE PAGE 2'!C20</f>
        <v>3.1579999999999999</v>
      </c>
      <c r="D20" s="32">
        <f>'[1]STATEWIDE PAGE 2'!D20</f>
        <v>16147.675080000001</v>
      </c>
      <c r="E20" s="33">
        <f>'[1]STATEWIDE PAGE 2'!E20</f>
        <v>72</v>
      </c>
      <c r="F20" s="34">
        <f t="shared" si="1"/>
        <v>16219.675080000001</v>
      </c>
      <c r="G20" s="33">
        <f>'[1]STATEWIDE PAGE 2'!G20</f>
        <v>175</v>
      </c>
      <c r="H20" s="35">
        <f t="shared" si="2"/>
        <v>92.68385760000001</v>
      </c>
      <c r="I20" s="25" t="s">
        <v>25</v>
      </c>
      <c r="J20" s="36">
        <f t="shared" si="3"/>
        <v>10.8</v>
      </c>
      <c r="K20" s="37" t="s">
        <v>26</v>
      </c>
      <c r="L20" s="37">
        <f t="shared" si="4"/>
        <v>81.883857600000013</v>
      </c>
      <c r="M20" s="6" t="s">
        <v>27</v>
      </c>
      <c r="N20" s="40"/>
      <c r="O20" t="s">
        <v>26</v>
      </c>
      <c r="P20" s="39">
        <f>L20*N20</f>
        <v>0</v>
      </c>
    </row>
    <row r="21" spans="1:16" ht="20.25" customHeight="1" x14ac:dyDescent="0.25">
      <c r="A21" t="str">
        <f>'[1]STATEWIDE PAGE 2'!A21</f>
        <v>OI_SC</v>
      </c>
      <c r="B21" s="31">
        <f t="shared" si="0"/>
        <v>5113.26</v>
      </c>
      <c r="C21">
        <f>'[1]STATEWIDE PAGE 2'!C21</f>
        <v>6.7729999999999997</v>
      </c>
      <c r="D21" s="32">
        <f>'[1]STATEWIDE PAGE 2'!D21</f>
        <v>34632.109980000001</v>
      </c>
      <c r="E21" s="33">
        <f>'[1]STATEWIDE PAGE 2'!E21</f>
        <v>72</v>
      </c>
      <c r="F21" s="34">
        <f t="shared" si="1"/>
        <v>34704.109980000001</v>
      </c>
      <c r="G21" s="33">
        <f>'[1]STATEWIDE PAGE 2'!G21</f>
        <v>175</v>
      </c>
      <c r="H21" s="35">
        <f t="shared" si="2"/>
        <v>198.30919988571429</v>
      </c>
      <c r="I21" s="25" t="s">
        <v>25</v>
      </c>
      <c r="J21" s="36">
        <f t="shared" si="3"/>
        <v>10.8</v>
      </c>
      <c r="K21" s="37" t="s">
        <v>26</v>
      </c>
      <c r="L21" s="37">
        <f t="shared" si="4"/>
        <v>187.50919988571428</v>
      </c>
      <c r="M21" s="6" t="s">
        <v>27</v>
      </c>
      <c r="N21" s="40"/>
      <c r="O21" t="s">
        <v>26</v>
      </c>
      <c r="P21" s="39">
        <f t="shared" si="5"/>
        <v>0</v>
      </c>
    </row>
    <row r="22" spans="1:16" ht="20.25" customHeight="1" x14ac:dyDescent="0.25">
      <c r="A22" t="str">
        <f>'[1]STATEWIDE PAGE 2'!A22</f>
        <v>PSD</v>
      </c>
      <c r="B22" s="31">
        <f t="shared" si="0"/>
        <v>5113.26</v>
      </c>
      <c r="C22">
        <f>'[1]STATEWIDE PAGE 2'!C22</f>
        <v>3.5950000000000002</v>
      </c>
      <c r="D22" s="32">
        <f>'[1]STATEWIDE PAGE 2'!D22</f>
        <v>18382.169700000002</v>
      </c>
      <c r="E22" s="33">
        <f>'[1]STATEWIDE PAGE 2'!E22</f>
        <v>72</v>
      </c>
      <c r="F22" s="34">
        <f t="shared" si="1"/>
        <v>18454.169700000002</v>
      </c>
      <c r="G22" s="33">
        <f>'[1]STATEWIDE PAGE 2'!G22</f>
        <v>175</v>
      </c>
      <c r="H22" s="35">
        <f t="shared" si="2"/>
        <v>105.4523982857143</v>
      </c>
      <c r="I22" s="25" t="s">
        <v>25</v>
      </c>
      <c r="J22" s="36">
        <f t="shared" si="3"/>
        <v>10.8</v>
      </c>
      <c r="K22" s="37" t="s">
        <v>26</v>
      </c>
      <c r="L22" s="37">
        <f t="shared" si="4"/>
        <v>94.652398285714298</v>
      </c>
      <c r="M22" s="6" t="s">
        <v>27</v>
      </c>
      <c r="N22" s="40"/>
      <c r="O22" t="s">
        <v>26</v>
      </c>
      <c r="P22" s="39">
        <f t="shared" si="5"/>
        <v>0</v>
      </c>
    </row>
    <row r="23" spans="1:16" ht="20.25" customHeight="1" x14ac:dyDescent="0.25">
      <c r="A23" t="str">
        <f>'[1]STATEWIDE PAGE 2'!A23</f>
        <v>ED_P</v>
      </c>
      <c r="B23" s="31">
        <f t="shared" si="0"/>
        <v>5113.26</v>
      </c>
      <c r="C23">
        <f>'[1]STATEWIDE PAGE 2'!C23</f>
        <v>4.8220000000000001</v>
      </c>
      <c r="D23" s="32">
        <f>'[1]STATEWIDE PAGE 2'!D23</f>
        <v>24656.139720000003</v>
      </c>
      <c r="E23" s="33">
        <f>'[1]STATEWIDE PAGE 2'!E23</f>
        <v>72</v>
      </c>
      <c r="F23" s="34">
        <f t="shared" si="1"/>
        <v>24728.139720000003</v>
      </c>
      <c r="G23" s="33">
        <f>'[1]STATEWIDE PAGE 2'!G23</f>
        <v>175</v>
      </c>
      <c r="H23" s="35">
        <f t="shared" si="2"/>
        <v>141.30365554285717</v>
      </c>
      <c r="I23" s="25" t="s">
        <v>25</v>
      </c>
      <c r="J23" s="36">
        <f t="shared" si="3"/>
        <v>10.8</v>
      </c>
      <c r="K23" s="37" t="s">
        <v>26</v>
      </c>
      <c r="L23" s="37">
        <f t="shared" si="4"/>
        <v>130.50365554285716</v>
      </c>
      <c r="M23" s="6" t="s">
        <v>27</v>
      </c>
      <c r="N23" s="40"/>
      <c r="O23" t="s">
        <v>26</v>
      </c>
      <c r="P23" s="39">
        <f t="shared" si="5"/>
        <v>0</v>
      </c>
    </row>
    <row r="24" spans="1:16" ht="20.25" customHeight="1" x14ac:dyDescent="0.25">
      <c r="A24" t="str">
        <f>'[1]STATEWIDE PAGE 2'!A24</f>
        <v>MOID</v>
      </c>
      <c r="B24" s="31">
        <f t="shared" si="0"/>
        <v>5113.26</v>
      </c>
      <c r="C24">
        <f>'[1]STATEWIDE PAGE 2'!C24</f>
        <v>4.4210000000000003</v>
      </c>
      <c r="D24" s="32">
        <f>'[1]STATEWIDE PAGE 2'!D24</f>
        <v>22605.722460000001</v>
      </c>
      <c r="E24" s="33">
        <f>'[1]STATEWIDE PAGE 2'!E24</f>
        <v>72</v>
      </c>
      <c r="F24" s="34">
        <f t="shared" si="1"/>
        <v>22677.722460000001</v>
      </c>
      <c r="G24" s="33">
        <f>'[1]STATEWIDE PAGE 2'!G24</f>
        <v>175</v>
      </c>
      <c r="H24" s="35">
        <f t="shared" si="2"/>
        <v>129.58698548571428</v>
      </c>
      <c r="I24" s="25" t="s">
        <v>25</v>
      </c>
      <c r="J24" s="36">
        <f t="shared" si="3"/>
        <v>10.8</v>
      </c>
      <c r="K24" s="37" t="s">
        <v>26</v>
      </c>
      <c r="L24" s="37">
        <f t="shared" si="4"/>
        <v>118.78698548571428</v>
      </c>
      <c r="M24" s="6" t="s">
        <v>27</v>
      </c>
      <c r="N24" s="40"/>
      <c r="O24" t="s">
        <v>26</v>
      </c>
      <c r="P24" s="39">
        <f t="shared" si="5"/>
        <v>0</v>
      </c>
    </row>
    <row r="25" spans="1:16" ht="20.25" customHeight="1" x14ac:dyDescent="0.25">
      <c r="A25" t="str">
        <f>'[1]STATEWIDE PAGE 2'!A25</f>
        <v>VI</v>
      </c>
      <c r="B25" s="31">
        <f t="shared" si="0"/>
        <v>5113.26</v>
      </c>
      <c r="C25">
        <f>'[1]STATEWIDE PAGE 2'!C25</f>
        <v>4.806</v>
      </c>
      <c r="D25" s="32">
        <f>'[1]STATEWIDE PAGE 2'!D25</f>
        <v>24574.327560000002</v>
      </c>
      <c r="E25" s="33">
        <f>'[1]STATEWIDE PAGE 2'!E25</f>
        <v>72</v>
      </c>
      <c r="F25" s="34">
        <f t="shared" si="1"/>
        <v>24646.327560000002</v>
      </c>
      <c r="G25" s="33">
        <f>'[1]STATEWIDE PAGE 2'!G25</f>
        <v>175</v>
      </c>
      <c r="H25" s="35">
        <f t="shared" si="2"/>
        <v>140.8361574857143</v>
      </c>
      <c r="I25" s="25" t="s">
        <v>25</v>
      </c>
      <c r="J25" s="36">
        <f t="shared" si="3"/>
        <v>10.8</v>
      </c>
      <c r="K25" s="37" t="s">
        <v>26</v>
      </c>
      <c r="L25" s="37">
        <f t="shared" si="4"/>
        <v>130.03615748571428</v>
      </c>
      <c r="M25" s="6" t="s">
        <v>27</v>
      </c>
      <c r="N25" s="38"/>
      <c r="O25" t="s">
        <v>26</v>
      </c>
      <c r="P25" s="39">
        <f>L25*N25</f>
        <v>0</v>
      </c>
    </row>
    <row r="26" spans="1:16" x14ac:dyDescent="0.25">
      <c r="B26" s="31"/>
    </row>
    <row r="27" spans="1:16" x14ac:dyDescent="0.25">
      <c r="N27" t="s">
        <v>31</v>
      </c>
      <c r="P27" s="41">
        <f>SUM(P16:P25)</f>
        <v>0</v>
      </c>
    </row>
    <row r="29" spans="1:16" ht="15.75" thickBot="1" x14ac:dyDescent="0.3">
      <c r="N29" s="42" t="s">
        <v>32</v>
      </c>
      <c r="P29" s="43">
        <f>ROUND(P11+P27,2)</f>
        <v>0</v>
      </c>
    </row>
    <row r="30" spans="1:16" ht="15.75" thickTop="1" x14ac:dyDescent="0.25">
      <c r="N30" s="44" t="s">
        <v>33</v>
      </c>
    </row>
  </sheetData>
  <mergeCells count="1">
    <mergeCell ref="H8:L8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60F5CCAC-58EB-40F7-A660-98F3B60350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5FAAFE-961F-433B-9152-1B5A706942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FA6881-D078-4376-B2E3-8677CF51D767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GILA PG 1</vt:lpstr>
      <vt:lpstr>GILA PG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2025-09-15T21:12:38Z</dcterms:created>
  <dcterms:modified xsi:type="dcterms:W3CDTF">2025-09-19T19:42:44Z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