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CDA20B1D-08A8-4B04-9853-929D1BD733E1}" xr6:coauthVersionLast="47" xr6:coauthVersionMax="47" xr10:uidLastSave="{EA41CDE9-E84D-47D8-BB9A-FA2F2F02CD86}"/>
  <bookViews>
    <workbookView xWindow="3510" yWindow="3510" windowWidth="21600" windowHeight="11235" activeTab="1" xr2:uid="{26F3994B-67A4-486D-B5F4-C797B568C49F}"/>
  </bookViews>
  <sheets>
    <sheet name="GRAHAM PG 1" sheetId="1" r:id="rId1"/>
    <sheet name="GRAHAM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G25" i="2"/>
  <c r="E25" i="2"/>
  <c r="D25" i="2"/>
  <c r="F25" i="2" s="1"/>
  <c r="H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F23" i="2" s="1"/>
  <c r="H23" i="2" s="1"/>
  <c r="D23" i="2"/>
  <c r="C23" i="2"/>
  <c r="A23" i="2"/>
  <c r="J22" i="2"/>
  <c r="G22" i="2"/>
  <c r="E22" i="2"/>
  <c r="D22" i="2"/>
  <c r="F22" i="2" s="1"/>
  <c r="H22" i="2" s="1"/>
  <c r="L22" i="2" s="1"/>
  <c r="P22" i="2" s="1"/>
  <c r="C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A20" i="2"/>
  <c r="J19" i="2"/>
  <c r="G19" i="2"/>
  <c r="E19" i="2"/>
  <c r="D19" i="2"/>
  <c r="F19" i="2" s="1"/>
  <c r="H19" i="2" s="1"/>
  <c r="L19" i="2" s="1"/>
  <c r="P19" i="2" s="1"/>
  <c r="C19" i="2"/>
  <c r="B19" i="2"/>
  <c r="A19" i="2"/>
  <c r="G18" i="2"/>
  <c r="E18" i="2"/>
  <c r="D18" i="2"/>
  <c r="F18" i="2" s="1"/>
  <c r="H18" i="2" s="1"/>
  <c r="C18" i="2"/>
  <c r="A18" i="2"/>
  <c r="J17" i="2"/>
  <c r="G17" i="2"/>
  <c r="E17" i="2"/>
  <c r="D17" i="2"/>
  <c r="F17" i="2" s="1"/>
  <c r="H17" i="2" s="1"/>
  <c r="L17" i="2" s="1"/>
  <c r="P17" i="2" s="1"/>
  <c r="C17" i="2"/>
  <c r="A17" i="2"/>
  <c r="J16" i="2"/>
  <c r="G16" i="2"/>
  <c r="E16" i="2"/>
  <c r="D16" i="2"/>
  <c r="F16" i="2" s="1"/>
  <c r="H16" i="2" s="1"/>
  <c r="L16" i="2" s="1"/>
  <c r="P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1" i="2" l="1"/>
  <c r="P21" i="2" s="1"/>
  <c r="L24" i="2"/>
  <c r="P24" i="2" s="1"/>
  <c r="B22" i="2"/>
  <c r="J25" i="2"/>
  <c r="L25" i="2" s="1"/>
  <c r="P25" i="2" s="1"/>
  <c r="B17" i="2"/>
  <c r="J20" i="2"/>
  <c r="L20" i="2" s="1"/>
  <c r="P20" i="2" s="1"/>
  <c r="B25" i="2"/>
  <c r="B20" i="2"/>
  <c r="J23" i="2"/>
  <c r="L23" i="2" s="1"/>
  <c r="P23" i="2" s="1"/>
  <c r="J18" i="2"/>
  <c r="L18" i="2" s="1"/>
  <c r="P18" i="2" s="1"/>
  <c r="B23" i="2"/>
  <c r="B18" i="2"/>
  <c r="J21" i="2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<sst xmlns="http://schemas.openxmlformats.org/spreadsheetml/2006/main" count="90" uniqueCount="34">
  <si>
    <t>Jails Education Program</t>
  </si>
  <si>
    <t>A.R.S. 15.913.01</t>
  </si>
  <si>
    <t>FOR COUNTY:</t>
  </si>
  <si>
    <t>GRAHAM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</si>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</sst>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#,##0.0000_);\(#,##0.0000\)"/>
    <numFmt numFmtId="166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2" fontId="0" fillId="3" borderId="1" xfId="0" applyNumberFormat="1" applyFill="1" applyBorder="1"/>
    <xf numFmtId="2" fontId="0" fillId="0" borderId="0" xfId="0" applyNumberFormat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66" fontId="0" fillId="0" borderId="0" xfId="0" quotePrefix="1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5" fontId="0" fillId="0" borderId="0" xfId="0" applyNumberFormat="1" applyAlignment="1">
      <alignment horizontal="center"/>
    </xf>
    <xf numFmtId="166" fontId="0" fillId="0" borderId="0" xfId="0" quotePrefix="1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9">
          <cell r="P29">
            <v>2186.61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270F4-8A92-4797-8700-4EA964351AB7}">
  <sheetPr>
    <tabColor theme="4" tint="0.39997558519241921"/>
  </sheetPr>
  <dimension ref="A1:K17"/>
  <sheetViews>
    <sheetView workbookViewId="0">
      <selection activeCell="K23" sqref="K23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6" t="s">
        <v>0</v>
      </c>
      <c r="B1" s="16"/>
      <c r="C1" s="16"/>
      <c r="D1" s="16"/>
      <c r="E1" s="16"/>
      <c r="F1" s="16"/>
      <c r="G1" s="1"/>
      <c r="H1" s="1"/>
      <c r="I1" s="1"/>
      <c r="J1" s="1"/>
      <c r="K1" s="1"/>
    </row>
    <row r="2" spans="1:11" ht="18.75" x14ac:dyDescent="0.3">
      <c r="A2" s="16" t="s">
        <v>1</v>
      </c>
      <c r="B2" s="16"/>
      <c r="C2" s="16"/>
      <c r="D2" s="16"/>
      <c r="E2" s="16"/>
      <c r="F2" s="16"/>
      <c r="G2" s="1"/>
      <c r="H2" s="1"/>
      <c r="I2" s="1"/>
      <c r="J2" s="1"/>
      <c r="K2" s="1"/>
    </row>
    <row r="3" spans="1:11" ht="18.75" x14ac:dyDescent="0.3">
      <c r="A3" s="16" t="str">
        <f>'[1]STATEWIDE PAGE 1'!A3:F3</f>
        <v>FY2026</v>
      </c>
      <c r="B3" s="16"/>
      <c r="C3" s="16"/>
      <c r="D3" s="16"/>
      <c r="E3" s="16"/>
      <c r="F3" s="16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0</v>
      </c>
      <c r="H10" s="11"/>
    </row>
    <row r="11" spans="1:11" ht="30" customHeight="1" x14ac:dyDescent="0.25">
      <c r="A11" s="6"/>
      <c r="B11" s="9" t="s">
        <v>8</v>
      </c>
      <c r="C11" s="6" t="s">
        <v>9</v>
      </c>
      <c r="D11" s="12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3">
        <f>ROUND(D10*D11,2)</f>
        <v>0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4">
        <f>ROUND('[1]GRAHAM PG 2'!P29,2)</f>
        <v>2186.61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5">
        <f>(E8+E12+E14)</f>
        <v>16586.61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A205D-1CB4-42E1-B1DF-1323ADCB5EB5}">
  <sheetPr>
    <tabColor theme="9" tint="0.59999389629810485"/>
  </sheetPr>
  <dimension ref="A1:P30"/>
  <sheetViews>
    <sheetView tabSelected="1" zoomScaleNormal="100" workbookViewId="0">
      <selection activeCell="N1" sqref="N1:N104857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6" ht="15.75" x14ac:dyDescent="0.25">
      <c r="A1" s="17" t="s">
        <v>0</v>
      </c>
    </row>
    <row r="2" spans="1:16" ht="15.75" x14ac:dyDescent="0.25">
      <c r="A2" s="17" t="s">
        <v>1</v>
      </c>
    </row>
    <row r="3" spans="1:16" ht="15.75" x14ac:dyDescent="0.25">
      <c r="A3" s="17" t="str">
        <f>'[1]STATEWIDE PAGE 2'!A3</f>
        <v>FY2026</v>
      </c>
    </row>
    <row r="5" spans="1:16" ht="15.75" x14ac:dyDescent="0.25">
      <c r="A5" s="17" t="s">
        <v>16</v>
      </c>
      <c r="B5" s="18" t="s">
        <v>3</v>
      </c>
    </row>
    <row r="6" spans="1:16" ht="15.75" x14ac:dyDescent="0.25">
      <c r="A6" s="17"/>
    </row>
    <row r="7" spans="1:16" x14ac:dyDescent="0.25">
      <c r="A7" t="s">
        <v>17</v>
      </c>
    </row>
    <row r="8" spans="1:16" ht="12.75" customHeight="1" thickBot="1" x14ac:dyDescent="0.3">
      <c r="B8" s="17"/>
      <c r="H8" s="19" t="s">
        <v>18</v>
      </c>
      <c r="I8" s="19"/>
      <c r="J8" s="19"/>
      <c r="K8" s="19"/>
      <c r="L8" s="19"/>
      <c r="M8" s="20"/>
    </row>
    <row r="9" spans="1:16" s="20" customFormat="1" ht="30" x14ac:dyDescent="0.25">
      <c r="B9" s="20" t="s">
        <v>19</v>
      </c>
      <c r="D9" s="20" t="s">
        <v>20</v>
      </c>
      <c r="E9" s="20" t="s">
        <v>21</v>
      </c>
      <c r="F9" s="20" t="s">
        <v>19</v>
      </c>
      <c r="H9" s="20" t="s">
        <v>20</v>
      </c>
      <c r="J9" s="20" t="s">
        <v>22</v>
      </c>
      <c r="L9" s="20" t="s">
        <v>17</v>
      </c>
      <c r="N9" s="21" t="s">
        <v>23</v>
      </c>
      <c r="P9" s="20" t="s">
        <v>24</v>
      </c>
    </row>
    <row r="10" spans="1:16" ht="12.75" customHeight="1" x14ac:dyDescent="0.25"/>
    <row r="11" spans="1:16" s="6" customFormat="1" ht="15" customHeight="1" thickBot="1" x14ac:dyDescent="0.3">
      <c r="B11" s="22">
        <f>'[1]STATEWIDE PAGE 2'!B11</f>
        <v>5113.26</v>
      </c>
      <c r="C11" s="23" t="str">
        <f>'[1]STATEWIDE PAGE 2'!C11</f>
        <v>x 2 x .72 =</v>
      </c>
      <c r="D11" s="24">
        <f>'[1]STATEWIDE PAGE 2'!D11</f>
        <v>7363.0944</v>
      </c>
      <c r="E11" s="9">
        <f>'[1]STATEWIDE PAGE 2'!E11</f>
        <v>72</v>
      </c>
      <c r="F11" s="24">
        <f>'[1]STATEWIDE PAGE 2'!F11</f>
        <v>7435.0944</v>
      </c>
      <c r="G11" s="9">
        <f>'[1]STATEWIDE PAGE 2'!G11</f>
        <v>175</v>
      </c>
      <c r="H11" s="25">
        <f>ROUND(F11/G11,2)</f>
        <v>42.49</v>
      </c>
      <c r="I11" s="26" t="s">
        <v>25</v>
      </c>
      <c r="J11" s="27">
        <f>'[1]STATEWIDE PAGE 2'!J11</f>
        <v>10.8</v>
      </c>
      <c r="K11" s="28" t="s">
        <v>26</v>
      </c>
      <c r="L11" s="26">
        <f>H11-J11</f>
        <v>31.69</v>
      </c>
      <c r="M11" s="29" t="s">
        <v>27</v>
      </c>
      <c r="N11" s="30">
        <v>69</v>
      </c>
      <c r="O11" s="6" t="s">
        <v>26</v>
      </c>
      <c r="P11" s="31">
        <f>ROUND(L11*N11,2)</f>
        <v>2186.61</v>
      </c>
    </row>
    <row r="12" spans="1:16" ht="15.75" thickTop="1" x14ac:dyDescent="0.25"/>
    <row r="13" spans="1:16" x14ac:dyDescent="0.25">
      <c r="A13" s="6" t="s">
        <v>28</v>
      </c>
    </row>
    <row r="15" spans="1:16" s="20" customFormat="1" ht="30" x14ac:dyDescent="0.25">
      <c r="A15" s="20" t="s">
        <v>29</v>
      </c>
      <c r="B15" s="20" t="s">
        <v>19</v>
      </c>
      <c r="C15" s="20" t="s">
        <v>30</v>
      </c>
      <c r="D15" s="20" t="s">
        <v>20</v>
      </c>
      <c r="E15" s="20" t="s">
        <v>21</v>
      </c>
      <c r="F15" s="20" t="s">
        <v>19</v>
      </c>
      <c r="H15" s="20" t="s">
        <v>20</v>
      </c>
      <c r="J15" s="20" t="s">
        <v>22</v>
      </c>
      <c r="L15" s="20" t="s">
        <v>28</v>
      </c>
      <c r="N15" s="21" t="s">
        <v>23</v>
      </c>
      <c r="P15" s="20" t="s">
        <v>20</v>
      </c>
    </row>
    <row r="16" spans="1:16" ht="20.25" customHeight="1" x14ac:dyDescent="0.25">
      <c r="A16" t="str">
        <f>'[1]STATEWIDE PAGE 2'!A16</f>
        <v>HI</v>
      </c>
      <c r="B16" s="32">
        <f>B$11</f>
        <v>5113.26</v>
      </c>
      <c r="C16">
        <f>'[1]STATEWIDE PAGE 2'!C16</f>
        <v>4.7709999999999999</v>
      </c>
      <c r="D16" s="33">
        <f>'[1]STATEWIDE PAGE 2'!D16</f>
        <v>24395.36346</v>
      </c>
      <c r="E16" s="34">
        <f>'[1]STATEWIDE PAGE 2'!E16</f>
        <v>72</v>
      </c>
      <c r="F16" s="35">
        <f>D16+E16</f>
        <v>24467.36346</v>
      </c>
      <c r="G16" s="34">
        <f>'[1]STATEWIDE PAGE 2'!G16</f>
        <v>175</v>
      </c>
      <c r="H16" s="36">
        <f>F16/G16</f>
        <v>139.8135054857143</v>
      </c>
      <c r="I16" s="26" t="s">
        <v>25</v>
      </c>
      <c r="J16" s="37">
        <f>$J$11</f>
        <v>10.8</v>
      </c>
      <c r="K16" s="38" t="s">
        <v>26</v>
      </c>
      <c r="L16" s="38">
        <f t="shared" ref="L16:L25" si="0">IF(H16-J16&lt;0,0,H16-J16)</f>
        <v>129.01350548571429</v>
      </c>
      <c r="M16" s="6" t="s">
        <v>27</v>
      </c>
      <c r="N16" s="39"/>
      <c r="O16" t="s">
        <v>26</v>
      </c>
      <c r="P16" s="40">
        <f>L16*N16</f>
        <v>0</v>
      </c>
    </row>
    <row r="17" spans="1:16" ht="20.25" customHeight="1" x14ac:dyDescent="0.25">
      <c r="A17" t="str">
        <f>'[1]STATEWIDE PAGE 2'!A17</f>
        <v>MD_R</v>
      </c>
      <c r="B17" s="32">
        <f t="shared" ref="B17:B25" si="1">B$11</f>
        <v>5113.26</v>
      </c>
      <c r="C17">
        <f>'[1]STATEWIDE PAGE 2'!C17</f>
        <v>6.024</v>
      </c>
      <c r="D17" s="33">
        <f>'[1]STATEWIDE PAGE 2'!D17</f>
        <v>30802.27824</v>
      </c>
      <c r="E17" s="34">
        <f>'[1]STATEWIDE PAGE 2'!E17</f>
        <v>72</v>
      </c>
      <c r="F17" s="35">
        <f t="shared" ref="F17:F25" si="2">D17+E17</f>
        <v>30874.27824</v>
      </c>
      <c r="G17" s="34">
        <f>'[1]STATEWIDE PAGE 2'!G17</f>
        <v>175</v>
      </c>
      <c r="H17" s="36">
        <f t="shared" ref="H17:H25" si="3">F17/G17</f>
        <v>176.42444708571429</v>
      </c>
      <c r="I17" s="26" t="s">
        <v>25</v>
      </c>
      <c r="J17" s="37">
        <f t="shared" ref="J17:J25" si="4">$J$11</f>
        <v>10.8</v>
      </c>
      <c r="K17" s="38" t="s">
        <v>26</v>
      </c>
      <c r="L17" s="38">
        <f t="shared" si="0"/>
        <v>165.62444708571428</v>
      </c>
      <c r="M17" s="6" t="s">
        <v>27</v>
      </c>
      <c r="N17" s="41"/>
      <c r="O17" t="s">
        <v>26</v>
      </c>
      <c r="P17" s="40">
        <f t="shared" ref="P17:P24" si="5">L17*N17</f>
        <v>0</v>
      </c>
    </row>
    <row r="18" spans="1:16" ht="20.25" customHeight="1" x14ac:dyDescent="0.25">
      <c r="A18" t="str">
        <f>'[1]STATEWIDE PAGE 2'!A18</f>
        <v>MD_SC</v>
      </c>
      <c r="B18" s="32">
        <f t="shared" si="1"/>
        <v>5113.26</v>
      </c>
      <c r="C18">
        <f>'[1]STATEWIDE PAGE 2'!C18</f>
        <v>5.9880000000000004</v>
      </c>
      <c r="D18" s="33">
        <f>'[1]STATEWIDE PAGE 2'!D18</f>
        <v>30618.200880000004</v>
      </c>
      <c r="E18" s="34">
        <f>'[1]STATEWIDE PAGE 2'!E18</f>
        <v>72</v>
      </c>
      <c r="F18" s="35">
        <f t="shared" si="2"/>
        <v>30690.200880000004</v>
      </c>
      <c r="G18" s="34">
        <f>'[1]STATEWIDE PAGE 2'!G18</f>
        <v>175</v>
      </c>
      <c r="H18" s="36">
        <f t="shared" si="3"/>
        <v>175.37257645714288</v>
      </c>
      <c r="I18" s="26" t="s">
        <v>25</v>
      </c>
      <c r="J18" s="37">
        <f t="shared" si="4"/>
        <v>10.8</v>
      </c>
      <c r="K18" s="38" t="s">
        <v>26</v>
      </c>
      <c r="L18" s="38">
        <f t="shared" si="0"/>
        <v>164.57257645714287</v>
      </c>
      <c r="M18" s="6" t="s">
        <v>27</v>
      </c>
      <c r="N18" s="41"/>
      <c r="O18" t="s">
        <v>26</v>
      </c>
      <c r="P18" s="40">
        <f t="shared" si="5"/>
        <v>0</v>
      </c>
    </row>
    <row r="19" spans="1:16" ht="20.25" customHeight="1" x14ac:dyDescent="0.25">
      <c r="A19" t="str">
        <f>'[1]STATEWIDE PAGE 2'!A19</f>
        <v>MD_SSI</v>
      </c>
      <c r="B19" s="32">
        <f t="shared" si="1"/>
        <v>5113.26</v>
      </c>
      <c r="C19">
        <f>'[1]STATEWIDE PAGE 2'!C19</f>
        <v>7.9470000000000001</v>
      </c>
      <c r="D19" s="33">
        <f>'[1]STATEWIDE PAGE 2'!D19</f>
        <v>40635.077219999999</v>
      </c>
      <c r="E19" s="34">
        <f>'[1]STATEWIDE PAGE 2'!E19</f>
        <v>72</v>
      </c>
      <c r="F19" s="35">
        <f t="shared" si="2"/>
        <v>40707.077219999999</v>
      </c>
      <c r="G19" s="34">
        <f>'[1]STATEWIDE PAGE 2'!G19</f>
        <v>175</v>
      </c>
      <c r="H19" s="36">
        <f t="shared" si="3"/>
        <v>232.61186982857143</v>
      </c>
      <c r="I19" s="26" t="s">
        <v>25</v>
      </c>
      <c r="J19" s="37">
        <f t="shared" si="4"/>
        <v>10.8</v>
      </c>
      <c r="K19" s="38" t="s">
        <v>26</v>
      </c>
      <c r="L19" s="38">
        <f t="shared" si="0"/>
        <v>221.81186982857142</v>
      </c>
      <c r="M19" s="6" t="s">
        <v>27</v>
      </c>
      <c r="N19" s="41"/>
      <c r="O19" t="s">
        <v>26</v>
      </c>
      <c r="P19" s="40">
        <f t="shared" si="5"/>
        <v>0</v>
      </c>
    </row>
    <row r="20" spans="1:16" ht="20.25" customHeight="1" x14ac:dyDescent="0.25">
      <c r="A20" t="str">
        <f>'[1]STATEWIDE PAGE 2'!A20</f>
        <v>OI_RES</v>
      </c>
      <c r="B20" s="32">
        <f t="shared" si="1"/>
        <v>5113.26</v>
      </c>
      <c r="C20">
        <f>'[1]STATEWIDE PAGE 2'!C20</f>
        <v>3.1579999999999999</v>
      </c>
      <c r="D20" s="33">
        <f>'[1]STATEWIDE PAGE 2'!D20</f>
        <v>16147.675080000001</v>
      </c>
      <c r="E20" s="34">
        <f>'[1]STATEWIDE PAGE 2'!E20</f>
        <v>72</v>
      </c>
      <c r="F20" s="35">
        <f t="shared" si="2"/>
        <v>16219.675080000001</v>
      </c>
      <c r="G20" s="34">
        <f>'[1]STATEWIDE PAGE 2'!G20</f>
        <v>175</v>
      </c>
      <c r="H20" s="36">
        <f t="shared" si="3"/>
        <v>92.68385760000001</v>
      </c>
      <c r="I20" s="26" t="s">
        <v>25</v>
      </c>
      <c r="J20" s="37">
        <f t="shared" si="4"/>
        <v>10.8</v>
      </c>
      <c r="K20" s="38" t="s">
        <v>26</v>
      </c>
      <c r="L20" s="38">
        <f t="shared" si="0"/>
        <v>81.883857600000013</v>
      </c>
      <c r="M20" s="6" t="s">
        <v>27</v>
      </c>
      <c r="N20" s="41"/>
      <c r="O20" t="s">
        <v>26</v>
      </c>
      <c r="P20" s="40">
        <f>L20*N20</f>
        <v>0</v>
      </c>
    </row>
    <row r="21" spans="1:16" ht="20.25" customHeight="1" x14ac:dyDescent="0.25">
      <c r="A21" t="str">
        <f>'[1]STATEWIDE PAGE 2'!A21</f>
        <v>OI_SC</v>
      </c>
      <c r="B21" s="32">
        <f t="shared" si="1"/>
        <v>5113.26</v>
      </c>
      <c r="C21">
        <f>'[1]STATEWIDE PAGE 2'!C21</f>
        <v>6.7729999999999997</v>
      </c>
      <c r="D21" s="33">
        <f>'[1]STATEWIDE PAGE 2'!D21</f>
        <v>34632.109980000001</v>
      </c>
      <c r="E21" s="34">
        <f>'[1]STATEWIDE PAGE 2'!E21</f>
        <v>72</v>
      </c>
      <c r="F21" s="35">
        <f t="shared" si="2"/>
        <v>34704.109980000001</v>
      </c>
      <c r="G21" s="34">
        <f>'[1]STATEWIDE PAGE 2'!G21</f>
        <v>175</v>
      </c>
      <c r="H21" s="36">
        <f t="shared" si="3"/>
        <v>198.30919988571429</v>
      </c>
      <c r="I21" s="26" t="s">
        <v>25</v>
      </c>
      <c r="J21" s="37">
        <f t="shared" si="4"/>
        <v>10.8</v>
      </c>
      <c r="K21" s="38" t="s">
        <v>26</v>
      </c>
      <c r="L21" s="38">
        <f t="shared" si="0"/>
        <v>187.50919988571428</v>
      </c>
      <c r="M21" s="6" t="s">
        <v>27</v>
      </c>
      <c r="N21" s="41"/>
      <c r="O21" t="s">
        <v>26</v>
      </c>
      <c r="P21" s="40">
        <f t="shared" si="5"/>
        <v>0</v>
      </c>
    </row>
    <row r="22" spans="1:16" ht="20.25" customHeight="1" x14ac:dyDescent="0.25">
      <c r="A22" t="str">
        <f>'[1]STATEWIDE PAGE 2'!A22</f>
        <v>PSD</v>
      </c>
      <c r="B22" s="32">
        <f t="shared" si="1"/>
        <v>5113.26</v>
      </c>
      <c r="C22">
        <f>'[1]STATEWIDE PAGE 2'!C22</f>
        <v>3.5950000000000002</v>
      </c>
      <c r="D22" s="33">
        <f>'[1]STATEWIDE PAGE 2'!D22</f>
        <v>18382.169700000002</v>
      </c>
      <c r="E22" s="34">
        <f>'[1]STATEWIDE PAGE 2'!E22</f>
        <v>72</v>
      </c>
      <c r="F22" s="35">
        <f t="shared" si="2"/>
        <v>18454.169700000002</v>
      </c>
      <c r="G22" s="34">
        <f>'[1]STATEWIDE PAGE 2'!G22</f>
        <v>175</v>
      </c>
      <c r="H22" s="36">
        <f t="shared" si="3"/>
        <v>105.4523982857143</v>
      </c>
      <c r="I22" s="26" t="s">
        <v>25</v>
      </c>
      <c r="J22" s="37">
        <f t="shared" si="4"/>
        <v>10.8</v>
      </c>
      <c r="K22" s="38" t="s">
        <v>26</v>
      </c>
      <c r="L22" s="38">
        <f t="shared" si="0"/>
        <v>94.652398285714298</v>
      </c>
      <c r="M22" s="6" t="s">
        <v>27</v>
      </c>
      <c r="N22" s="41"/>
      <c r="O22" t="s">
        <v>26</v>
      </c>
      <c r="P22" s="40">
        <f t="shared" si="5"/>
        <v>0</v>
      </c>
    </row>
    <row r="23" spans="1:16" ht="20.25" customHeight="1" x14ac:dyDescent="0.25">
      <c r="A23" t="str">
        <f>'[1]STATEWIDE PAGE 2'!A23</f>
        <v>ED_P</v>
      </c>
      <c r="B23" s="32">
        <f t="shared" si="1"/>
        <v>5113.26</v>
      </c>
      <c r="C23">
        <f>'[1]STATEWIDE PAGE 2'!C23</f>
        <v>4.8220000000000001</v>
      </c>
      <c r="D23" s="33">
        <f>'[1]STATEWIDE PAGE 2'!D23</f>
        <v>24656.139720000003</v>
      </c>
      <c r="E23" s="34">
        <f>'[1]STATEWIDE PAGE 2'!E23</f>
        <v>72</v>
      </c>
      <c r="F23" s="35">
        <f t="shared" si="2"/>
        <v>24728.139720000003</v>
      </c>
      <c r="G23" s="34">
        <f>'[1]STATEWIDE PAGE 2'!G23</f>
        <v>175</v>
      </c>
      <c r="H23" s="36">
        <f t="shared" si="3"/>
        <v>141.30365554285717</v>
      </c>
      <c r="I23" s="26" t="s">
        <v>25</v>
      </c>
      <c r="J23" s="37">
        <f t="shared" si="4"/>
        <v>10.8</v>
      </c>
      <c r="K23" s="38" t="s">
        <v>26</v>
      </c>
      <c r="L23" s="38">
        <f t="shared" si="0"/>
        <v>130.50365554285716</v>
      </c>
      <c r="M23" s="6" t="s">
        <v>27</v>
      </c>
      <c r="N23" s="41"/>
      <c r="O23" t="s">
        <v>26</v>
      </c>
      <c r="P23" s="40">
        <f t="shared" si="5"/>
        <v>0</v>
      </c>
    </row>
    <row r="24" spans="1:16" ht="20.25" customHeight="1" x14ac:dyDescent="0.25">
      <c r="A24" t="str">
        <f>'[1]STATEWIDE PAGE 2'!A24</f>
        <v>MOID</v>
      </c>
      <c r="B24" s="32">
        <f t="shared" si="1"/>
        <v>5113.26</v>
      </c>
      <c r="C24">
        <f>'[1]STATEWIDE PAGE 2'!C24</f>
        <v>4.4210000000000003</v>
      </c>
      <c r="D24" s="33">
        <f>'[1]STATEWIDE PAGE 2'!D24</f>
        <v>22605.722460000001</v>
      </c>
      <c r="E24" s="34">
        <f>'[1]STATEWIDE PAGE 2'!E24</f>
        <v>72</v>
      </c>
      <c r="F24" s="35">
        <f t="shared" si="2"/>
        <v>22677.722460000001</v>
      </c>
      <c r="G24" s="34">
        <f>'[1]STATEWIDE PAGE 2'!G24</f>
        <v>175</v>
      </c>
      <c r="H24" s="36">
        <f t="shared" si="3"/>
        <v>129.58698548571428</v>
      </c>
      <c r="I24" s="26" t="s">
        <v>25</v>
      </c>
      <c r="J24" s="37">
        <f t="shared" si="4"/>
        <v>10.8</v>
      </c>
      <c r="K24" s="38" t="s">
        <v>26</v>
      </c>
      <c r="L24" s="38">
        <f t="shared" si="0"/>
        <v>118.78698548571428</v>
      </c>
      <c r="M24" s="6" t="s">
        <v>27</v>
      </c>
      <c r="N24" s="41"/>
      <c r="O24" t="s">
        <v>26</v>
      </c>
      <c r="P24" s="40">
        <f t="shared" si="5"/>
        <v>0</v>
      </c>
    </row>
    <row r="25" spans="1:16" ht="20.25" customHeight="1" x14ac:dyDescent="0.25">
      <c r="A25" t="str">
        <f>'[1]STATEWIDE PAGE 2'!A25</f>
        <v>VI</v>
      </c>
      <c r="B25" s="32">
        <f t="shared" si="1"/>
        <v>5113.26</v>
      </c>
      <c r="C25">
        <f>'[1]STATEWIDE PAGE 2'!C25</f>
        <v>4.806</v>
      </c>
      <c r="D25" s="33">
        <f>'[1]STATEWIDE PAGE 2'!D25</f>
        <v>24574.327560000002</v>
      </c>
      <c r="E25" s="34">
        <f>'[1]STATEWIDE PAGE 2'!E25</f>
        <v>72</v>
      </c>
      <c r="F25" s="35">
        <f t="shared" si="2"/>
        <v>24646.327560000002</v>
      </c>
      <c r="G25" s="34">
        <f>'[1]STATEWIDE PAGE 2'!G25</f>
        <v>175</v>
      </c>
      <c r="H25" s="36">
        <f t="shared" si="3"/>
        <v>140.8361574857143</v>
      </c>
      <c r="I25" s="26" t="s">
        <v>25</v>
      </c>
      <c r="J25" s="37">
        <f t="shared" si="4"/>
        <v>10.8</v>
      </c>
      <c r="K25" s="38" t="s">
        <v>26</v>
      </c>
      <c r="L25" s="38">
        <f t="shared" si="0"/>
        <v>130.03615748571428</v>
      </c>
      <c r="M25" s="6" t="s">
        <v>27</v>
      </c>
      <c r="N25" s="39"/>
      <c r="O25" t="s">
        <v>26</v>
      </c>
      <c r="P25" s="40">
        <f>L25*N25</f>
        <v>0</v>
      </c>
    </row>
    <row r="26" spans="1:16" x14ac:dyDescent="0.25">
      <c r="B26" s="32"/>
      <c r="N26">
        <f>SUM(N16:N25)</f>
        <v>0</v>
      </c>
    </row>
    <row r="27" spans="1:16" x14ac:dyDescent="0.25">
      <c r="N27" t="s">
        <v>31</v>
      </c>
      <c r="P27" s="42">
        <f>SUM(P16:P25)</f>
        <v>0</v>
      </c>
    </row>
    <row r="29" spans="1:16" ht="15.75" thickBot="1" x14ac:dyDescent="0.3">
      <c r="N29" s="43" t="s">
        <v>32</v>
      </c>
      <c r="P29" s="44">
        <f>ROUND(P11+P27,2)</f>
        <v>2186.61</v>
      </c>
    </row>
    <row r="30" spans="1:16" ht="15.75" thickTop="1" x14ac:dyDescent="0.25">
      <c r="N30" s="45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C7657-E8C4-4BBE-A24A-13368BE2A310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04CA7AA4-C8A3-4A4F-81EB-FCA2F727D8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A18C8D-8C48-4BBC-9FF5-1AD68F9A1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GRAHAM PG 1</vt:lpstr>
      <vt:lpstr>GRAHAM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2025-09-15T21:13:17Z</dcterms:created>
  <dcterms:modified xsi:type="dcterms:W3CDTF">2025-09-19T19:42:31Z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