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Unorg Territory/FY2026/"/>
    </mc:Choice>
  </mc:AlternateContent>
  <xr:revisionPtr revIDLastSave="37" documentId="13_ncr:1_{04073E29-D526-4904-9910-2796C50F1510}" xr6:coauthVersionLast="47" xr6:coauthVersionMax="47" xr10:uidLastSave="{F1E8FB1D-A86B-4DAA-839D-4A9E4BE2A58D}"/>
  <bookViews>
    <workbookView xWindow="-28920" yWindow="-120" windowWidth="29040" windowHeight="15840" xr2:uid="{F5861F54-5978-4D4B-BF92-0F0AB7746EFE}"/>
  </bookViews>
  <sheets>
    <sheet name="CtyCalc" sheetId="8" r:id="rId1"/>
    <sheet name="Summary" sheetId="1" r:id="rId2"/>
  </sheets>
  <definedNames>
    <definedName name="_xlnm.Print_Area" localSheetId="0">CtyCalc!$A$1:$K$26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E8" i="8"/>
  <c r="G38" i="8"/>
  <c r="D38" i="8"/>
  <c r="H7" i="8"/>
  <c r="H8" i="8" s="1"/>
  <c r="D37" i="8"/>
  <c r="G37" i="8"/>
  <c r="H4" i="8"/>
  <c r="G2" i="8"/>
  <c r="D36" i="8"/>
  <c r="G36" i="8"/>
  <c r="G35" i="8"/>
  <c r="D35" i="8"/>
  <c r="E4" i="8"/>
  <c r="E7" i="8" s="1"/>
  <c r="B4" i="8"/>
  <c r="B7" i="8" s="1"/>
  <c r="M34" i="8"/>
  <c r="J34" i="8"/>
  <c r="G34" i="8"/>
  <c r="D34" i="8"/>
  <c r="M33" i="8"/>
  <c r="M32" i="8"/>
  <c r="J33" i="8"/>
  <c r="J32" i="8"/>
  <c r="G33" i="8"/>
  <c r="D33" i="8"/>
  <c r="D30" i="8"/>
  <c r="G30" i="8"/>
  <c r="J30" i="8"/>
  <c r="M30" i="8"/>
  <c r="N4" i="8"/>
  <c r="N8" i="8"/>
  <c r="N10" i="8"/>
  <c r="N11" i="8"/>
  <c r="J29" i="8"/>
  <c r="G29" i="8"/>
  <c r="D29" i="8"/>
  <c r="D26" i="8"/>
  <c r="M29" i="8"/>
  <c r="J13" i="8"/>
  <c r="J12" i="8"/>
  <c r="J11" i="8"/>
  <c r="J10" i="8"/>
  <c r="G13" i="8"/>
  <c r="G12" i="8"/>
  <c r="G11" i="8"/>
  <c r="G10" i="8"/>
  <c r="D13" i="8"/>
  <c r="D12" i="8"/>
  <c r="D11" i="8"/>
  <c r="D10" i="8"/>
  <c r="M13" i="8"/>
  <c r="M12" i="8"/>
  <c r="M11" i="8"/>
  <c r="M10" i="8"/>
  <c r="M28" i="8"/>
  <c r="D28" i="8"/>
  <c r="G8" i="8"/>
  <c r="D2" i="8"/>
  <c r="M16" i="8"/>
  <c r="M17" i="8"/>
  <c r="M18" i="8"/>
  <c r="M19" i="8"/>
  <c r="M20" i="8"/>
  <c r="M21" i="8"/>
  <c r="M22" i="8"/>
  <c r="M23" i="8"/>
  <c r="M24" i="8"/>
  <c r="M25" i="8"/>
  <c r="M26" i="8"/>
  <c r="M27" i="8"/>
  <c r="M15" i="8"/>
  <c r="J16" i="8"/>
  <c r="J17" i="8"/>
  <c r="J18" i="8"/>
  <c r="J19" i="8"/>
  <c r="J20" i="8"/>
  <c r="J21" i="8"/>
  <c r="J22" i="8"/>
  <c r="J23" i="8"/>
  <c r="J24" i="8"/>
  <c r="J25" i="8"/>
  <c r="J26" i="8"/>
  <c r="J27" i="8"/>
  <c r="J15" i="8"/>
  <c r="G16" i="8"/>
  <c r="G17" i="8"/>
  <c r="G18" i="8"/>
  <c r="G19" i="8"/>
  <c r="G20" i="8"/>
  <c r="G21" i="8"/>
  <c r="G22" i="8"/>
  <c r="G23" i="8"/>
  <c r="G24" i="8"/>
  <c r="G25" i="8"/>
  <c r="G26" i="8"/>
  <c r="G27" i="8"/>
  <c r="G15" i="8"/>
  <c r="D16" i="8"/>
  <c r="D17" i="8"/>
  <c r="D18" i="8"/>
  <c r="D19" i="8"/>
  <c r="D20" i="8"/>
  <c r="D21" i="8"/>
  <c r="D22" i="8"/>
  <c r="D23" i="8"/>
  <c r="D24" i="8"/>
  <c r="D25" i="8"/>
  <c r="D27" i="8"/>
  <c r="D15" i="8"/>
  <c r="M14" i="8"/>
  <c r="M3" i="8"/>
  <c r="M4" i="8"/>
  <c r="M6" i="8"/>
  <c r="M7" i="8"/>
  <c r="M8" i="8"/>
  <c r="M2" i="8"/>
  <c r="J14" i="8"/>
  <c r="G14" i="8"/>
  <c r="D14" i="8"/>
  <c r="K11" i="8"/>
  <c r="C2" i="1"/>
  <c r="K8" i="8"/>
  <c r="K10" i="8"/>
  <c r="K12" i="8"/>
  <c r="J8" i="8"/>
  <c r="D8" i="8"/>
  <c r="J7" i="8"/>
  <c r="G7" i="8"/>
  <c r="D7" i="8"/>
  <c r="J6" i="8"/>
  <c r="G6" i="8"/>
  <c r="D6" i="8"/>
  <c r="K4" i="8"/>
  <c r="J4" i="8"/>
  <c r="G4" i="8"/>
  <c r="D4" i="8"/>
  <c r="J3" i="8"/>
  <c r="G3" i="8"/>
  <c r="D3" i="8"/>
  <c r="J2" i="8"/>
  <c r="K13" i="8"/>
  <c r="E2" i="1"/>
  <c r="N13" i="8"/>
  <c r="K14" i="8"/>
  <c r="D2" i="1"/>
  <c r="B2" i="1"/>
  <c r="F2" i="1"/>
  <c r="N12" i="8"/>
  <c r="N14" i="8"/>
  <c r="H12" i="8" l="1"/>
  <c r="D5" i="1" s="1"/>
  <c r="H11" i="8"/>
  <c r="C5" i="1" s="1"/>
  <c r="H10" i="8"/>
  <c r="H13" i="8" s="1"/>
  <c r="E5" i="1" s="1"/>
  <c r="E10" i="8"/>
  <c r="E13" i="8" s="1"/>
  <c r="E4" i="1" s="1"/>
  <c r="E11" i="8"/>
  <c r="C4" i="1" s="1"/>
  <c r="E12" i="8"/>
  <c r="D4" i="1" s="1"/>
  <c r="B11" i="8"/>
  <c r="C3" i="1" s="1"/>
  <c r="B10" i="8"/>
  <c r="B12" i="8"/>
  <c r="D3" i="1" s="1"/>
  <c r="H14" i="8" l="1"/>
  <c r="B5" i="1"/>
  <c r="F5" i="1" s="1"/>
  <c r="D6" i="1"/>
  <c r="C6" i="1"/>
  <c r="B4" i="1"/>
  <c r="F4" i="1" s="1"/>
  <c r="E14" i="8"/>
  <c r="B13" i="8"/>
  <c r="E3" i="1" s="1"/>
  <c r="E6" i="1" s="1"/>
  <c r="B3" i="1"/>
  <c r="B6" i="1" l="1"/>
  <c r="F3" i="1"/>
  <c r="F6" i="1" s="1"/>
  <c r="B14" i="8"/>
  <c r="B8" i="1" l="1"/>
  <c r="E8" i="1"/>
  <c r="C8" i="1"/>
  <c r="D8" i="1"/>
</calcChain>
</file>

<file path=xl/sharedStrings.xml><?xml version="1.0" encoding="utf-8"?>
<sst xmlns="http://schemas.openxmlformats.org/spreadsheetml/2006/main" count="61" uniqueCount="52">
  <si>
    <t>Maricopa</t>
  </si>
  <si>
    <t>Pima</t>
  </si>
  <si>
    <t>Navajo</t>
  </si>
  <si>
    <t>September</t>
  </si>
  <si>
    <t>December</t>
  </si>
  <si>
    <t>March</t>
  </si>
  <si>
    <t>June</t>
  </si>
  <si>
    <t>YTD</t>
  </si>
  <si>
    <t>Maricopa County</t>
  </si>
  <si>
    <t>Navajo County</t>
  </si>
  <si>
    <t>Pima County</t>
  </si>
  <si>
    <t>Less Actual Cost</t>
  </si>
  <si>
    <t>Monthly Total</t>
  </si>
  <si>
    <t>Prior Year Adjustment of Under/Over Payment</t>
  </si>
  <si>
    <t>FY03 Reported Daily Rte Miles</t>
  </si>
  <si>
    <t>FY04 Reported Daily Rte Miles</t>
  </si>
  <si>
    <t>FY05 Reported Daily Rte Miles</t>
  </si>
  <si>
    <t>FY06 Reported Daily Rte Miles</t>
  </si>
  <si>
    <t>Coconino County</t>
  </si>
  <si>
    <t>Coconino</t>
  </si>
  <si>
    <t>FY07 Reported Daily Rte Miles</t>
  </si>
  <si>
    <t>FY08 Reported Daily Rte Miles</t>
  </si>
  <si>
    <t>FY09 Reported Daily Rte Miles</t>
  </si>
  <si>
    <t>FY10 Reported Daily Rte Miles</t>
  </si>
  <si>
    <t>County</t>
  </si>
  <si>
    <t>FY11 Reported Daily Rte Miles</t>
  </si>
  <si>
    <t>FY12 Reported Daily Rte Miles</t>
  </si>
  <si>
    <t>FY13 Reported Daily Rte Miles</t>
  </si>
  <si>
    <t>FY14 Reported Daily Rte Miles</t>
  </si>
  <si>
    <t>FY15 Reported Daily Rte Miles</t>
  </si>
  <si>
    <t>Retro Payment 353</t>
  </si>
  <si>
    <t>Cochise County</t>
  </si>
  <si>
    <t>FY16 Reported Daily Rte Miles</t>
  </si>
  <si>
    <t>FY17 Reported Daily Rte Miles</t>
  </si>
  <si>
    <t>FY19 Reported Daily Rte Miles</t>
  </si>
  <si>
    <t>FY18 Reported Daily Rte Miles</t>
  </si>
  <si>
    <t>FY20 Reported Daily Rte Miles</t>
  </si>
  <si>
    <t>FY21 Reported Daily Rte Miles</t>
  </si>
  <si>
    <t>FY22 Reported Daily Rte Miles</t>
  </si>
  <si>
    <t>FY23 Reported Daily Rte Miles</t>
  </si>
  <si>
    <t>FY24 Reported Daily Rte Miles</t>
  </si>
  <si>
    <t>FY25 Reported Daily Rte Miles</t>
  </si>
  <si>
    <t>2024-2025  Allocation</t>
  </si>
  <si>
    <t>FY2025 Adjustment</t>
  </si>
  <si>
    <t>FY2026 Estimated Cost</t>
  </si>
  <si>
    <t>FY2026Total Payment</t>
  </si>
  <si>
    <t>September 2025*</t>
  </si>
  <si>
    <t>December 2025</t>
  </si>
  <si>
    <t>June 2026</t>
  </si>
  <si>
    <t>March 2026</t>
  </si>
  <si>
    <t>FY2026 Total Payment</t>
  </si>
  <si>
    <t>FY26 Reported Daily Rte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</si>
</sst>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2" fontId="0" fillId="0" borderId="0" xfId="0" applyNumberFormat="1"/>
    <xf numFmtId="0" fontId="0" fillId="2" borderId="0" xfId="0" applyFill="1"/>
    <xf numFmtId="44" fontId="0" fillId="0" borderId="1" xfId="0" applyNumberFormat="1" applyBorder="1"/>
    <xf numFmtId="0" fontId="0" fillId="0" borderId="1" xfId="0" applyBorder="1"/>
    <xf numFmtId="44" fontId="1" fillId="0" borderId="2" xfId="2" applyFill="1" applyBorder="1"/>
    <xf numFmtId="44" fontId="1" fillId="0" borderId="1" xfId="2" applyFill="1" applyBorder="1"/>
    <xf numFmtId="44" fontId="1" fillId="0" borderId="1" xfId="2" applyFill="1" applyBorder="1" applyAlignment="1">
      <alignment vertical="center"/>
    </xf>
    <xf numFmtId="0" fontId="7" fillId="0" borderId="3" xfId="0" applyFont="1" applyBorder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0" borderId="0" xfId="0" applyFont="1"/>
    <xf numFmtId="0" fontId="8" fillId="0" borderId="6" xfId="0" applyFont="1" applyBorder="1" applyAlignment="1">
      <alignment horizontal="right"/>
    </xf>
    <xf numFmtId="44" fontId="8" fillId="0" borderId="0" xfId="2" applyFont="1" applyFill="1" applyBorder="1"/>
    <xf numFmtId="44" fontId="8" fillId="0" borderId="7" xfId="0" applyNumberFormat="1" applyFont="1" applyBorder="1"/>
    <xf numFmtId="0" fontId="7" fillId="5" borderId="3" xfId="0" applyFont="1" applyFill="1" applyBorder="1" applyAlignment="1">
      <alignment horizontal="center" wrapText="1"/>
    </xf>
    <xf numFmtId="44" fontId="7" fillId="5" borderId="4" xfId="0" applyNumberFormat="1" applyFont="1" applyFill="1" applyBorder="1"/>
    <xf numFmtId="44" fontId="7" fillId="6" borderId="5" xfId="0" applyNumberFormat="1" applyFont="1" applyFill="1" applyBorder="1"/>
    <xf numFmtId="0" fontId="8" fillId="0" borderId="6" xfId="0" applyFont="1" applyBorder="1"/>
    <xf numFmtId="0" fontId="8" fillId="0" borderId="7" xfId="0" applyFont="1" applyBorder="1"/>
    <xf numFmtId="0" fontId="7" fillId="6" borderId="3" xfId="0" applyFont="1" applyFill="1" applyBorder="1" applyAlignment="1">
      <alignment horizontal="center"/>
    </xf>
    <xf numFmtId="44" fontId="7" fillId="6" borderId="4" xfId="0" applyNumberFormat="1" applyFont="1" applyFill="1" applyBorder="1"/>
    <xf numFmtId="44" fontId="8" fillId="0" borderId="5" xfId="0" applyNumberFormat="1" applyFont="1" applyBorder="1"/>
    <xf numFmtId="43" fontId="0" fillId="0" borderId="0" xfId="1" applyFont="1"/>
    <xf numFmtId="0" fontId="4" fillId="0" borderId="0" xfId="0" applyFont="1"/>
    <xf numFmtId="44" fontId="3" fillId="0" borderId="2" xfId="2" applyFont="1" applyFill="1" applyBorder="1"/>
    <xf numFmtId="44" fontId="3" fillId="0" borderId="1" xfId="2" applyFont="1" applyFill="1" applyBorder="1"/>
    <xf numFmtId="44" fontId="3" fillId="0" borderId="1" xfId="0" applyNumberFormat="1" applyFont="1" applyBorder="1"/>
    <xf numFmtId="0" fontId="3" fillId="0" borderId="1" xfId="0" applyFont="1" applyBorder="1"/>
    <xf numFmtId="2" fontId="3" fillId="3" borderId="2" xfId="0" applyNumberFormat="1" applyFont="1" applyFill="1" applyBorder="1"/>
    <xf numFmtId="2" fontId="3" fillId="3" borderId="1" xfId="0" applyNumberFormat="1" applyFont="1" applyFill="1" applyBorder="1"/>
    <xf numFmtId="2" fontId="3" fillId="4" borderId="1" xfId="0" applyNumberFormat="1" applyFont="1" applyFill="1" applyBorder="1"/>
    <xf numFmtId="2" fontId="3" fillId="0" borderId="0" xfId="0" applyNumberFormat="1" applyFont="1"/>
    <xf numFmtId="0" fontId="3" fillId="0" borderId="8" xfId="0" applyFont="1" applyBorder="1"/>
    <xf numFmtId="0" fontId="0" fillId="0" borderId="8" xfId="0" applyBorder="1"/>
    <xf numFmtId="0" fontId="3" fillId="0" borderId="6" xfId="0" applyFont="1" applyBorder="1"/>
    <xf numFmtId="0" fontId="0" fillId="0" borderId="6" xfId="0" applyBorder="1"/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49" fontId="3" fillId="0" borderId="8" xfId="0" applyNumberFormat="1" applyFont="1" applyBorder="1"/>
    <xf numFmtId="49" fontId="3" fillId="0" borderId="6" xfId="0" applyNumberFormat="1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44" fontId="1" fillId="7" borderId="2" xfId="2" applyFill="1" applyBorder="1"/>
    <xf numFmtId="0" fontId="0" fillId="8" borderId="0" xfId="0" applyFill="1"/>
    <xf numFmtId="44" fontId="5" fillId="0" borderId="1" xfId="2" applyFont="1" applyFill="1" applyBorder="1"/>
    <xf numFmtId="0" fontId="3" fillId="9" borderId="9" xfId="0" applyFont="1" applyFill="1" applyBorder="1"/>
    <xf numFmtId="0" fontId="3" fillId="9" borderId="10" xfId="0" applyFont="1" applyFill="1" applyBorder="1"/>
    <xf numFmtId="0" fontId="0" fillId="9" borderId="9" xfId="0" applyFill="1" applyBorder="1"/>
    <xf numFmtId="0" fontId="0" fillId="10" borderId="10" xfId="0" applyFill="1" applyBorder="1"/>
    <xf numFmtId="0" fontId="3" fillId="10" borderId="10" xfId="0" applyFont="1" applyFill="1" applyBorder="1"/>
    <xf numFmtId="44" fontId="0" fillId="0" borderId="2" xfId="2" applyFont="1" applyFill="1" applyBorder="1"/>
    <xf numFmtId="49" fontId="3" fillId="0" borderId="11" xfId="0" applyNumberFormat="1" applyFont="1" applyBorder="1"/>
    <xf numFmtId="0" fontId="2" fillId="0" borderId="12" xfId="0" applyFont="1" applyBorder="1"/>
    <xf numFmtId="44" fontId="2" fillId="11" borderId="12" xfId="2" applyFont="1" applyFill="1" applyBorder="1"/>
    <xf numFmtId="44" fontId="2" fillId="11" borderId="12" xfId="0" applyNumberFormat="1" applyFont="1" applyFill="1" applyBorder="1"/>
    <xf numFmtId="2" fontId="3" fillId="0" borderId="6" xfId="0" applyNumberFormat="1" applyFont="1" applyBorder="1"/>
    <xf numFmtId="0" fontId="3" fillId="8" borderId="0" xfId="0" applyFont="1" applyFill="1"/>
    <xf numFmtId="0" fontId="9" fillId="8" borderId="13" xfId="0" applyFont="1" applyFill="1" applyBorder="1" applyAlignment="1">
      <alignment horizontal="center"/>
    </xf>
    <xf numFmtId="44" fontId="1" fillId="8" borderId="8" xfId="2" applyFill="1" applyBorder="1"/>
    <xf numFmtId="44" fontId="1" fillId="8" borderId="6" xfId="2" applyFill="1" applyBorder="1"/>
    <xf numFmtId="44" fontId="0" fillId="8" borderId="6" xfId="0" applyNumberFormat="1" applyFill="1" applyBorder="1"/>
    <xf numFmtId="0" fontId="0" fillId="8" borderId="6" xfId="0" applyFill="1" applyBorder="1"/>
    <xf numFmtId="44" fontId="1" fillId="8" borderId="6" xfId="2" applyFill="1" applyBorder="1" applyAlignment="1">
      <alignment vertical="center"/>
    </xf>
    <xf numFmtId="44" fontId="10" fillId="8" borderId="14" xfId="0" applyNumberFormat="1" applyFont="1" applyFill="1" applyBorder="1"/>
    <xf numFmtId="0" fontId="0" fillId="8" borderId="15" xfId="0" applyFill="1" applyBorder="1"/>
    <xf numFmtId="44" fontId="6" fillId="8" borderId="8" xfId="2" applyFont="1" applyFill="1" applyBorder="1"/>
    <xf numFmtId="44" fontId="6" fillId="8" borderId="6" xfId="2" applyFont="1" applyFill="1" applyBorder="1"/>
    <xf numFmtId="44" fontId="6" fillId="8" borderId="1" xfId="2" applyFont="1" applyFill="1" applyBorder="1"/>
    <xf numFmtId="44" fontId="2" fillId="8" borderId="12" xfId="0" applyNumberFormat="1" applyFont="1" applyFill="1" applyBorder="1"/>
    <xf numFmtId="2" fontId="0" fillId="8" borderId="1" xfId="0" applyNumberFormat="1" applyFill="1" applyBorder="1"/>
    <xf numFmtId="2" fontId="0" fillId="8" borderId="6" xfId="0" applyNumberFormat="1" applyFill="1" applyBorder="1"/>
    <xf numFmtId="2" fontId="0" fillId="8" borderId="8" xfId="0" applyNumberFormat="1" applyFill="1" applyBorder="1"/>
    <xf numFmtId="0" fontId="0" fillId="8" borderId="1" xfId="0" applyFill="1" applyBorder="1"/>
    <xf numFmtId="0" fontId="3" fillId="8" borderId="1" xfId="0" applyFont="1" applyFill="1" applyBorder="1"/>
    <xf numFmtId="44" fontId="3" fillId="0" borderId="1" xfId="2" applyFont="1" applyFill="1" applyBorder="1" applyAlignment="1">
      <alignment vertical="center"/>
    </xf>
    <xf numFmtId="2" fontId="0" fillId="3" borderId="2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horizontal="right"/>
    </xf>
    <xf numFmtId="2" fontId="3" fillId="4" borderId="2" xfId="0" applyNumberFormat="1" applyFont="1" applyFill="1" applyBorder="1"/>
    <xf numFmtId="2" fontId="0" fillId="4" borderId="2" xfId="0" applyNumberFormat="1" applyFill="1" applyBorder="1"/>
    <xf numFmtId="2" fontId="3" fillId="4" borderId="6" xfId="0" applyNumberFormat="1" applyFont="1" applyFill="1" applyBorder="1"/>
    <xf numFmtId="0" fontId="9" fillId="12" borderId="14" xfId="0" applyFont="1" applyFill="1" applyBorder="1"/>
    <xf numFmtId="44" fontId="9" fillId="12" borderId="16" xfId="0" applyNumberFormat="1" applyFont="1" applyFill="1" applyBorder="1"/>
    <xf numFmtId="0" fontId="9" fillId="12" borderId="15" xfId="0" applyFont="1" applyFill="1" applyBorder="1"/>
    <xf numFmtId="0" fontId="3" fillId="4" borderId="6" xfId="0" applyFont="1" applyFill="1" applyBorder="1"/>
    <xf numFmtId="0" fontId="0" fillId="4" borderId="0" xfId="0" applyFill="1"/>
    <xf numFmtId="44" fontId="3" fillId="7" borderId="2" xfId="2" applyFont="1" applyFill="1" applyBorder="1"/>
    <xf numFmtId="2" fontId="3" fillId="4" borderId="7" xfId="0" applyNumberFormat="1" applyFont="1" applyFill="1" applyBorder="1"/>
    <xf numFmtId="2" fontId="3" fillId="0" borderId="7" xfId="0" applyNumberFormat="1" applyFont="1" applyBorder="1"/>
    <xf numFmtId="2" fontId="0" fillId="0" borderId="7" xfId="0" applyNumberFormat="1" applyBorder="1"/>
    <xf numFmtId="43" fontId="0" fillId="0" borderId="0" xfId="1" applyFont="1" applyFill="1"/>
    <xf numFmtId="43" fontId="0" fillId="0" borderId="0" xfId="0" applyNumberFormat="1"/>
    <xf numFmtId="2" fontId="4" fillId="4" borderId="0" xfId="0" applyNumberFormat="1" applyFont="1" applyFill="1"/>
    <xf numFmtId="2" fontId="3" fillId="4" borderId="0" xfId="0" applyNumberFormat="1" applyFont="1" applyFill="1"/>
    <xf numFmtId="0" fontId="1" fillId="0" borderId="8" xfId="0" applyFont="1" applyBorder="1"/>
    <xf numFmtId="0" fontId="1" fillId="0" borderId="6" xfId="0" applyFont="1" applyBorder="1"/>
    <xf numFmtId="49" fontId="1" fillId="0" borderId="8" xfId="0" applyNumberFormat="1" applyFont="1" applyBorder="1"/>
    <xf numFmtId="49" fontId="1" fillId="0" borderId="6" xfId="0" applyNumberFormat="1" applyFont="1" applyBorder="1"/>
    <xf numFmtId="49" fontId="1" fillId="0" borderId="11" xfId="0" applyNumberFormat="1" applyFont="1" applyBorder="1"/>
    <xf numFmtId="2" fontId="1" fillId="0" borderId="7" xfId="0" applyNumberFormat="1" applyFont="1" applyBorder="1"/>
    <xf numFmtId="2" fontId="1" fillId="4" borderId="6" xfId="0" applyNumberFormat="1" applyFont="1" applyFill="1" applyBorder="1"/>
    <xf numFmtId="2" fontId="1" fillId="4" borderId="1" xfId="0" applyNumberFormat="1" applyFont="1" applyFill="1" applyBorder="1"/>
    <xf numFmtId="0" fontId="9" fillId="8" borderId="8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0D57-AD4A-4BF2-BD46-C952AE7968FA}">
  <sheetPr codeName="Sheet11">
    <pageSetUpPr fitToPage="1"/>
  </sheetPr>
  <dimension ref="A1:V38"/>
  <sheetViews>
    <sheetView tabSelected="1" topLeftCell="A11" zoomScale="106" zoomScaleNormal="106" workbookViewId="0">
      <selection activeCell="Q42" sqref="Q42"/>
    </sheetView>
  </sheetViews>
  <sheetFormatPr defaultRowHeight="12.5" x14ac:dyDescent="0.25"/>
  <cols>
    <col min="1" max="1" width="27" style="25" customWidth="1"/>
    <col min="2" max="2" width="17.26953125" style="25" bestFit="1" customWidth="1"/>
    <col min="3" max="3" width="1.81640625" customWidth="1"/>
    <col min="4" max="4" width="27.1796875" bestFit="1" customWidth="1"/>
    <col min="5" max="5" width="17" bestFit="1" customWidth="1"/>
    <col min="6" max="6" width="1.81640625" customWidth="1"/>
    <col min="7" max="7" width="27.1796875" bestFit="1" customWidth="1"/>
    <col min="8" max="8" width="17.7265625" bestFit="1" customWidth="1"/>
    <col min="9" max="9" width="1.81640625" hidden="1" customWidth="1"/>
    <col min="10" max="10" width="27.1796875" hidden="1" customWidth="1"/>
    <col min="11" max="11" width="16.26953125" hidden="1" customWidth="1"/>
    <col min="12" max="12" width="1.81640625" hidden="1" customWidth="1"/>
    <col min="13" max="13" width="27.1796875" hidden="1" customWidth="1"/>
    <col min="14" max="14" width="16.26953125" hidden="1" customWidth="1"/>
    <col min="15" max="15" width="1.81640625" hidden="1" customWidth="1"/>
    <col min="17" max="17" width="12" bestFit="1" customWidth="1"/>
    <col min="21" max="22" width="12" bestFit="1" customWidth="1"/>
  </cols>
  <sheetData>
    <row r="1" spans="1:22" ht="18.75" customHeight="1" x14ac:dyDescent="0.3">
      <c r="A1" s="105" t="s">
        <v>8</v>
      </c>
      <c r="B1" s="106"/>
      <c r="C1" s="45"/>
      <c r="D1" s="105" t="s">
        <v>9</v>
      </c>
      <c r="E1" s="106"/>
      <c r="F1" s="45"/>
      <c r="G1" s="105" t="s">
        <v>10</v>
      </c>
      <c r="H1" s="106"/>
      <c r="I1" s="45"/>
      <c r="J1" s="105" t="s">
        <v>18</v>
      </c>
      <c r="K1" s="106"/>
      <c r="L1" s="59"/>
      <c r="M1" s="105" t="s">
        <v>31</v>
      </c>
      <c r="N1" s="106"/>
      <c r="O1" s="74"/>
      <c r="U1" s="24"/>
      <c r="V1" s="24"/>
    </row>
    <row r="2" spans="1:22" x14ac:dyDescent="0.25">
      <c r="A2" s="97" t="s">
        <v>42</v>
      </c>
      <c r="B2" s="44">
        <v>5224</v>
      </c>
      <c r="C2" s="45"/>
      <c r="D2" s="35" t="str">
        <f>A2</f>
        <v>2024-2025  Allocation</v>
      </c>
      <c r="E2" s="44">
        <v>23504.39</v>
      </c>
      <c r="F2" s="45"/>
      <c r="G2" s="34" t="str">
        <f>A2</f>
        <v>2024-2025  Allocation</v>
      </c>
      <c r="H2" s="89">
        <v>301412.75</v>
      </c>
      <c r="I2" s="45"/>
      <c r="J2" s="35" t="str">
        <f t="shared" ref="J2:J14" si="0">A2</f>
        <v>2024-2025  Allocation</v>
      </c>
      <c r="K2" s="44">
        <v>0</v>
      </c>
      <c r="L2" s="60"/>
      <c r="M2" t="str">
        <f>A2</f>
        <v>2024-2025  Allocation</v>
      </c>
      <c r="N2" s="44">
        <v>0</v>
      </c>
      <c r="O2" s="74"/>
      <c r="Q2" s="93"/>
      <c r="R2" s="93"/>
      <c r="S2" s="93"/>
      <c r="T2" s="93"/>
      <c r="U2" s="93"/>
      <c r="V2" s="93"/>
    </row>
    <row r="3" spans="1:22" x14ac:dyDescent="0.25">
      <c r="A3" s="36" t="s">
        <v>11</v>
      </c>
      <c r="B3" s="7">
        <v>21033.8</v>
      </c>
      <c r="C3" s="45"/>
      <c r="D3" s="37" t="str">
        <f>A3</f>
        <v>Less Actual Cost</v>
      </c>
      <c r="E3" s="46">
        <v>133705.17000000001</v>
      </c>
      <c r="F3" s="45"/>
      <c r="G3" s="36" t="str">
        <f>A3</f>
        <v>Less Actual Cost</v>
      </c>
      <c r="H3" s="27">
        <v>229140.05</v>
      </c>
      <c r="I3" s="45"/>
      <c r="J3" s="37" t="str">
        <f t="shared" si="0"/>
        <v>Less Actual Cost</v>
      </c>
      <c r="K3" s="7">
        <v>0</v>
      </c>
      <c r="L3" s="61"/>
      <c r="M3" t="str">
        <f t="shared" ref="M3:M8" si="1">A3</f>
        <v>Less Actual Cost</v>
      </c>
      <c r="N3" s="7">
        <v>4314.34</v>
      </c>
      <c r="O3" s="74"/>
      <c r="Q3" s="93"/>
      <c r="R3" s="93"/>
      <c r="S3" s="93"/>
      <c r="T3" s="93"/>
      <c r="U3" s="93"/>
      <c r="V3" s="93"/>
    </row>
    <row r="4" spans="1:22" x14ac:dyDescent="0.25">
      <c r="A4" s="98" t="s">
        <v>43</v>
      </c>
      <c r="B4" s="4">
        <f>B2-B3</f>
        <v>-15809.8</v>
      </c>
      <c r="C4" s="45"/>
      <c r="D4" s="37" t="str">
        <f>A4</f>
        <v>FY2025 Adjustment</v>
      </c>
      <c r="E4" s="4">
        <f>E2-E3</f>
        <v>-110200.78000000001</v>
      </c>
      <c r="F4" s="45"/>
      <c r="G4" s="36" t="str">
        <f>A4</f>
        <v>FY2025 Adjustment</v>
      </c>
      <c r="H4" s="28">
        <f>H2-H3</f>
        <v>72272.700000000012</v>
      </c>
      <c r="I4" s="45"/>
      <c r="J4" s="37" t="str">
        <f t="shared" si="0"/>
        <v>FY2025 Adjustment</v>
      </c>
      <c r="K4" s="4">
        <f>SUM(K2:K3)</f>
        <v>0</v>
      </c>
      <c r="L4" s="62"/>
      <c r="M4" t="str">
        <f t="shared" si="1"/>
        <v>FY2025 Adjustment</v>
      </c>
      <c r="N4" s="4">
        <f>N2-N3</f>
        <v>-4314.34</v>
      </c>
      <c r="O4" s="74"/>
      <c r="Q4" s="93"/>
      <c r="R4" s="93"/>
      <c r="S4" s="93"/>
      <c r="T4" s="93"/>
      <c r="U4" s="93"/>
      <c r="V4" s="93"/>
    </row>
    <row r="5" spans="1:22" x14ac:dyDescent="0.25">
      <c r="A5" s="36"/>
      <c r="B5" s="5"/>
      <c r="C5" s="45"/>
      <c r="D5" s="37"/>
      <c r="E5" s="5"/>
      <c r="F5" s="45"/>
      <c r="G5" s="36"/>
      <c r="H5" s="29"/>
      <c r="I5" s="45"/>
      <c r="J5" s="37"/>
      <c r="K5" s="5"/>
      <c r="L5" s="63"/>
      <c r="N5" s="5"/>
      <c r="O5" s="74"/>
      <c r="Q5" s="93"/>
      <c r="R5" s="93"/>
      <c r="S5" s="93"/>
      <c r="T5" s="93"/>
      <c r="U5" s="93"/>
      <c r="V5" s="93"/>
    </row>
    <row r="6" spans="1:22" x14ac:dyDescent="0.25">
      <c r="A6" s="98" t="s">
        <v>44</v>
      </c>
      <c r="B6" s="7">
        <v>21033.8</v>
      </c>
      <c r="C6" s="45"/>
      <c r="D6" s="37" t="str">
        <f>A6</f>
        <v>FY2026 Estimated Cost</v>
      </c>
      <c r="E6" s="27">
        <v>147700</v>
      </c>
      <c r="F6" s="45"/>
      <c r="G6" s="36" t="str">
        <f>A6</f>
        <v>FY2026 Estimated Cost</v>
      </c>
      <c r="H6" s="27">
        <v>107276.4</v>
      </c>
      <c r="I6" s="45"/>
      <c r="J6" s="37" t="str">
        <f t="shared" si="0"/>
        <v>FY2026 Estimated Cost</v>
      </c>
      <c r="K6" s="7">
        <v>0</v>
      </c>
      <c r="L6" s="61"/>
      <c r="M6" t="str">
        <f t="shared" si="1"/>
        <v>FY2026 Estimated Cost</v>
      </c>
      <c r="N6" s="7">
        <v>4314.34</v>
      </c>
      <c r="O6" s="74"/>
      <c r="Q6" s="93"/>
      <c r="R6" s="93"/>
      <c r="S6" s="93"/>
      <c r="T6" s="93"/>
      <c r="U6" s="93"/>
      <c r="V6" s="93"/>
    </row>
    <row r="7" spans="1:22" ht="25" x14ac:dyDescent="0.25">
      <c r="A7" s="38" t="s">
        <v>13</v>
      </c>
      <c r="B7" s="8">
        <f>-(B4)</f>
        <v>15809.8</v>
      </c>
      <c r="C7" s="45"/>
      <c r="D7" s="39" t="str">
        <f>A7</f>
        <v>Prior Year Adjustment of Under/Over Payment</v>
      </c>
      <c r="E7" s="8">
        <f>-(E4)</f>
        <v>110200.78000000001</v>
      </c>
      <c r="F7" s="45"/>
      <c r="G7" s="38" t="str">
        <f>A7</f>
        <v>Prior Year Adjustment of Under/Over Payment</v>
      </c>
      <c r="H7" s="76">
        <f>-H4</f>
        <v>-72272.700000000012</v>
      </c>
      <c r="I7" s="45"/>
      <c r="J7" s="39" t="str">
        <f t="shared" si="0"/>
        <v>Prior Year Adjustment of Under/Over Payment</v>
      </c>
      <c r="K7" s="8">
        <v>0</v>
      </c>
      <c r="L7" s="64"/>
      <c r="M7" t="str">
        <f t="shared" si="1"/>
        <v>Prior Year Adjustment of Under/Over Payment</v>
      </c>
      <c r="N7" s="8">
        <v>-13342.32</v>
      </c>
      <c r="O7" s="74"/>
      <c r="Q7" s="93"/>
      <c r="R7" s="93"/>
      <c r="S7" s="93"/>
      <c r="T7" s="93"/>
      <c r="U7" s="93"/>
      <c r="V7" s="93"/>
    </row>
    <row r="8" spans="1:22" ht="13.5" thickBot="1" x14ac:dyDescent="0.35">
      <c r="A8" s="84" t="s">
        <v>45</v>
      </c>
      <c r="B8" s="85">
        <f>B6+B7</f>
        <v>36843.599999999999</v>
      </c>
      <c r="C8" s="45"/>
      <c r="D8" s="84" t="str">
        <f>A8</f>
        <v>FY2026Total Payment</v>
      </c>
      <c r="E8" s="85">
        <f>SUM(E6:E7)</f>
        <v>257900.78000000003</v>
      </c>
      <c r="F8" s="45"/>
      <c r="G8" s="84" t="str">
        <f>A8</f>
        <v>FY2026Total Payment</v>
      </c>
      <c r="H8" s="85">
        <f>SUM(H6:H7)</f>
        <v>35003.699999999983</v>
      </c>
      <c r="I8" s="45"/>
      <c r="J8" s="84" t="str">
        <f t="shared" si="0"/>
        <v>FY2026Total Payment</v>
      </c>
      <c r="K8" s="85">
        <f>SUM(K6:K7)</f>
        <v>0</v>
      </c>
      <c r="L8" s="65"/>
      <c r="M8" s="86" t="str">
        <f t="shared" si="1"/>
        <v>FY2026Total Payment</v>
      </c>
      <c r="N8" s="85">
        <f>SUM(N6:N7)</f>
        <v>-9027.98</v>
      </c>
      <c r="O8" s="74"/>
      <c r="U8" s="94"/>
      <c r="V8" s="94"/>
    </row>
    <row r="9" spans="1:22" ht="9" customHeight="1" thickTop="1" x14ac:dyDescent="0.25">
      <c r="A9" s="47"/>
      <c r="B9" s="48"/>
      <c r="C9" s="45"/>
      <c r="D9" s="49"/>
      <c r="E9" s="50"/>
      <c r="F9" s="45"/>
      <c r="G9" s="47"/>
      <c r="H9" s="51"/>
      <c r="I9" s="45"/>
      <c r="J9" s="49"/>
      <c r="K9" s="50"/>
      <c r="L9" s="66"/>
      <c r="M9" s="49"/>
      <c r="N9" s="50"/>
      <c r="O9" s="74"/>
    </row>
    <row r="10" spans="1:22" s="3" customFormat="1" x14ac:dyDescent="0.25">
      <c r="A10" s="99" t="s">
        <v>46</v>
      </c>
      <c r="B10" s="26">
        <f>ROUND($B$8/4,2)</f>
        <v>9210.9</v>
      </c>
      <c r="C10" s="45"/>
      <c r="D10" s="40" t="str">
        <f t="shared" ref="D10:D15" si="2">A10</f>
        <v>September 2025*</v>
      </c>
      <c r="E10" s="6">
        <f>ROUND(E$8/4,2)</f>
        <v>64475.199999999997</v>
      </c>
      <c r="F10" s="45"/>
      <c r="G10" s="41" t="str">
        <f t="shared" ref="G10:G15" si="3">A10</f>
        <v>September 2025*</v>
      </c>
      <c r="H10" s="26">
        <f>ROUND(H$8/4,2)</f>
        <v>8750.93</v>
      </c>
      <c r="I10" s="45"/>
      <c r="J10" s="40" t="str">
        <f>A10</f>
        <v>September 2025*</v>
      </c>
      <c r="K10" s="52">
        <f>K8/4</f>
        <v>0</v>
      </c>
      <c r="L10" s="67"/>
      <c r="M10" s="34" t="str">
        <f t="shared" ref="M10:M15" si="4">A10</f>
        <v>September 2025*</v>
      </c>
      <c r="N10" s="52">
        <f>$N$8/4</f>
        <v>-2256.9949999999999</v>
      </c>
      <c r="O10" s="74"/>
    </row>
    <row r="11" spans="1:22" s="3" customFormat="1" x14ac:dyDescent="0.25">
      <c r="A11" s="100" t="s">
        <v>47</v>
      </c>
      <c r="B11" s="26">
        <f>ROUND($B$8/4,2)</f>
        <v>9210.9</v>
      </c>
      <c r="C11" s="45"/>
      <c r="D11" s="41" t="str">
        <f t="shared" si="2"/>
        <v>December 2025</v>
      </c>
      <c r="E11" s="6">
        <f>ROUND(E$8/4,2)</f>
        <v>64475.199999999997</v>
      </c>
      <c r="F11" s="45"/>
      <c r="G11" s="41" t="str">
        <f t="shared" si="3"/>
        <v>December 2025</v>
      </c>
      <c r="H11" s="26">
        <f>ROUND(H$8/4,2)</f>
        <v>8750.93</v>
      </c>
      <c r="I11" s="45"/>
      <c r="J11" s="41" t="str">
        <f>A11</f>
        <v>December 2025</v>
      </c>
      <c r="K11" s="52">
        <f>K9/4</f>
        <v>0</v>
      </c>
      <c r="L11" s="68"/>
      <c r="M11" s="36" t="str">
        <f t="shared" si="4"/>
        <v>December 2025</v>
      </c>
      <c r="N11" s="52">
        <f>$N$8/4</f>
        <v>-2256.9949999999999</v>
      </c>
      <c r="O11" s="74"/>
    </row>
    <row r="12" spans="1:22" s="3" customFormat="1" x14ac:dyDescent="0.25">
      <c r="A12" s="100" t="s">
        <v>49</v>
      </c>
      <c r="B12" s="26">
        <f>ROUND($B$8/4,2)</f>
        <v>9210.9</v>
      </c>
      <c r="C12" s="45"/>
      <c r="D12" s="41" t="str">
        <f t="shared" si="2"/>
        <v>March 2026</v>
      </c>
      <c r="E12" s="6">
        <f>ROUND(E$8/4,2)</f>
        <v>64475.199999999997</v>
      </c>
      <c r="F12" s="45"/>
      <c r="G12" s="41" t="str">
        <f t="shared" si="3"/>
        <v>March 2026</v>
      </c>
      <c r="H12" s="26">
        <f>ROUND(H$8/4,2)</f>
        <v>8750.93</v>
      </c>
      <c r="I12" s="45"/>
      <c r="J12" s="41" t="str">
        <f>A12</f>
        <v>March 2026</v>
      </c>
      <c r="K12" s="52">
        <f>K10/4</f>
        <v>0</v>
      </c>
      <c r="L12" s="68"/>
      <c r="M12" s="41" t="str">
        <f t="shared" si="4"/>
        <v>March 2026</v>
      </c>
      <c r="N12" s="52">
        <f>$N$8/4</f>
        <v>-2256.9949999999999</v>
      </c>
      <c r="O12" s="74"/>
    </row>
    <row r="13" spans="1:22" x14ac:dyDescent="0.25">
      <c r="A13" s="101" t="s">
        <v>48</v>
      </c>
      <c r="B13" s="26">
        <f>B8-B10-B11-B12</f>
        <v>9210.899999999996</v>
      </c>
      <c r="C13" s="45"/>
      <c r="D13" s="53" t="str">
        <f t="shared" si="2"/>
        <v>June 2026</v>
      </c>
      <c r="E13" s="6">
        <f>E8-E10-E11-E12</f>
        <v>64475.180000000022</v>
      </c>
      <c r="F13" s="45"/>
      <c r="G13" s="41" t="str">
        <f t="shared" si="3"/>
        <v>June 2026</v>
      </c>
      <c r="H13" s="26">
        <f>H8-H10-H11-H12</f>
        <v>8750.9099999999817</v>
      </c>
      <c r="I13" s="45"/>
      <c r="J13" s="53" t="str">
        <f>A13</f>
        <v>June 2026</v>
      </c>
      <c r="K13" s="52">
        <f>K11/4</f>
        <v>0</v>
      </c>
      <c r="L13" s="69"/>
      <c r="M13" s="53" t="str">
        <f t="shared" si="4"/>
        <v>June 2026</v>
      </c>
      <c r="N13" s="52">
        <f>$N$8/4</f>
        <v>-2256.9949999999999</v>
      </c>
      <c r="O13" s="74"/>
    </row>
    <row r="14" spans="1:22" ht="13.5" thickBot="1" x14ac:dyDescent="0.35">
      <c r="A14" s="54" t="s">
        <v>50</v>
      </c>
      <c r="B14" s="55">
        <f>SUM(B10:B13)</f>
        <v>36843.599999999991</v>
      </c>
      <c r="C14" s="45"/>
      <c r="D14" s="54" t="str">
        <f t="shared" si="2"/>
        <v>FY2026 Total Payment</v>
      </c>
      <c r="E14" s="55">
        <f>SUM(E10:E13)</f>
        <v>257900.78</v>
      </c>
      <c r="F14" s="45"/>
      <c r="G14" s="54" t="str">
        <f t="shared" si="3"/>
        <v>FY2026 Total Payment</v>
      </c>
      <c r="H14" s="55">
        <f>SUM(H10:H13)</f>
        <v>35003.699999999983</v>
      </c>
      <c r="I14" s="45"/>
      <c r="J14" s="54" t="str">
        <f t="shared" si="0"/>
        <v>FY2026 Total Payment</v>
      </c>
      <c r="K14" s="56">
        <f>SUM(K10:K13)</f>
        <v>0</v>
      </c>
      <c r="L14" s="70"/>
      <c r="M14" s="54" t="str">
        <f t="shared" si="4"/>
        <v>FY2026 Total Payment</v>
      </c>
      <c r="N14" s="56">
        <f>SUM(N10:N13)</f>
        <v>-9027.98</v>
      </c>
      <c r="O14" s="74"/>
    </row>
    <row r="15" spans="1:22" s="2" customFormat="1" ht="13" thickTop="1" x14ac:dyDescent="0.25">
      <c r="A15" s="42" t="s">
        <v>14</v>
      </c>
      <c r="B15" s="30">
        <v>3678</v>
      </c>
      <c r="C15" s="45"/>
      <c r="D15" s="2" t="str">
        <f t="shared" si="2"/>
        <v>FY03 Reported Daily Rte Miles</v>
      </c>
      <c r="E15" s="77">
        <v>403</v>
      </c>
      <c r="F15" s="45"/>
      <c r="G15" s="33" t="str">
        <f t="shared" si="3"/>
        <v>FY03 Reported Daily Rte Miles</v>
      </c>
      <c r="H15" s="81">
        <v>407</v>
      </c>
      <c r="I15" s="45"/>
      <c r="J15" s="2" t="str">
        <f>A15</f>
        <v>FY03 Reported Daily Rte Miles</v>
      </c>
      <c r="K15" s="82">
        <v>0</v>
      </c>
      <c r="L15" s="73"/>
      <c r="M15" s="2" t="str">
        <f t="shared" si="4"/>
        <v>FY03 Reported Daily Rte Miles</v>
      </c>
      <c r="N15" s="82">
        <v>0</v>
      </c>
      <c r="O15" s="71"/>
    </row>
    <row r="16" spans="1:22" s="2" customFormat="1" x14ac:dyDescent="0.25">
      <c r="A16" s="43" t="s">
        <v>15</v>
      </c>
      <c r="B16" s="31">
        <v>3678</v>
      </c>
      <c r="C16" s="45"/>
      <c r="D16" s="2" t="str">
        <f t="shared" ref="D16:D28" si="5">A16</f>
        <v>FY04 Reported Daily Rte Miles</v>
      </c>
      <c r="E16" s="78">
        <v>327</v>
      </c>
      <c r="F16" s="45"/>
      <c r="G16" s="33" t="str">
        <f t="shared" ref="G16:G27" si="6">A16</f>
        <v>FY04 Reported Daily Rte Miles</v>
      </c>
      <c r="H16" s="32">
        <v>407</v>
      </c>
      <c r="I16" s="45"/>
      <c r="J16" s="2" t="str">
        <f t="shared" ref="J16:J27" si="7">A16</f>
        <v>FY04 Reported Daily Rte Miles</v>
      </c>
      <c r="K16" s="79">
        <v>0</v>
      </c>
      <c r="L16" s="72"/>
      <c r="M16" s="2" t="str">
        <f t="shared" ref="M16:M30" si="8">A16</f>
        <v>FY04 Reported Daily Rte Miles</v>
      </c>
      <c r="N16" s="79">
        <v>0</v>
      </c>
      <c r="O16" s="71"/>
    </row>
    <row r="17" spans="1:15" s="2" customFormat="1" x14ac:dyDescent="0.25">
      <c r="A17" s="43" t="s">
        <v>16</v>
      </c>
      <c r="B17" s="31">
        <v>2887</v>
      </c>
      <c r="C17" s="45"/>
      <c r="D17" s="2" t="str">
        <f t="shared" si="5"/>
        <v>FY05 Reported Daily Rte Miles</v>
      </c>
      <c r="E17" s="78">
        <v>327</v>
      </c>
      <c r="F17" s="45"/>
      <c r="G17" s="33" t="str">
        <f t="shared" si="6"/>
        <v>FY05 Reported Daily Rte Miles</v>
      </c>
      <c r="H17" s="32">
        <v>407</v>
      </c>
      <c r="I17" s="45"/>
      <c r="J17" s="2" t="str">
        <f t="shared" si="7"/>
        <v>FY05 Reported Daily Rte Miles</v>
      </c>
      <c r="K17" s="79">
        <v>0</v>
      </c>
      <c r="L17" s="72"/>
      <c r="M17" s="2" t="str">
        <f t="shared" si="8"/>
        <v>FY05 Reported Daily Rte Miles</v>
      </c>
      <c r="N17" s="79">
        <v>0</v>
      </c>
      <c r="O17" s="71"/>
    </row>
    <row r="18" spans="1:15" x14ac:dyDescent="0.25">
      <c r="A18" s="43" t="s">
        <v>17</v>
      </c>
      <c r="B18" s="31">
        <v>3100</v>
      </c>
      <c r="C18" s="45"/>
      <c r="D18" s="2" t="str">
        <f t="shared" si="5"/>
        <v>FY06 Reported Daily Rte Miles</v>
      </c>
      <c r="E18" s="78">
        <v>368</v>
      </c>
      <c r="F18" s="45"/>
      <c r="G18" s="33" t="str">
        <f t="shared" si="6"/>
        <v>FY06 Reported Daily Rte Miles</v>
      </c>
      <c r="H18" s="32">
        <v>407</v>
      </c>
      <c r="I18" s="45"/>
      <c r="J18" s="2" t="str">
        <f t="shared" si="7"/>
        <v>FY06 Reported Daily Rte Miles</v>
      </c>
      <c r="K18" s="79">
        <v>0</v>
      </c>
      <c r="L18" s="72"/>
      <c r="M18" s="2" t="str">
        <f t="shared" si="8"/>
        <v>FY06 Reported Daily Rte Miles</v>
      </c>
      <c r="N18" s="79">
        <v>0</v>
      </c>
      <c r="O18" s="74"/>
    </row>
    <row r="19" spans="1:15" x14ac:dyDescent="0.25">
      <c r="A19" s="43" t="s">
        <v>20</v>
      </c>
      <c r="B19" s="31">
        <v>3165</v>
      </c>
      <c r="C19" s="45"/>
      <c r="D19" s="2" t="str">
        <f t="shared" si="5"/>
        <v>FY07 Reported Daily Rte Miles</v>
      </c>
      <c r="E19" s="78">
        <v>376</v>
      </c>
      <c r="F19" s="45"/>
      <c r="G19" s="33" t="str">
        <f t="shared" si="6"/>
        <v>FY07 Reported Daily Rte Miles</v>
      </c>
      <c r="H19" s="32">
        <v>407</v>
      </c>
      <c r="I19" s="45"/>
      <c r="J19" s="2" t="str">
        <f t="shared" si="7"/>
        <v>FY07 Reported Daily Rte Miles</v>
      </c>
      <c r="K19" s="79">
        <v>0</v>
      </c>
      <c r="L19" s="72"/>
      <c r="M19" s="2" t="str">
        <f t="shared" si="8"/>
        <v>FY07 Reported Daily Rte Miles</v>
      </c>
      <c r="N19" s="79">
        <v>0</v>
      </c>
      <c r="O19" s="74"/>
    </row>
    <row r="20" spans="1:15" x14ac:dyDescent="0.25">
      <c r="A20" s="57" t="s">
        <v>21</v>
      </c>
      <c r="B20" s="31">
        <v>2100</v>
      </c>
      <c r="C20" s="45"/>
      <c r="D20" s="2" t="str">
        <f t="shared" si="5"/>
        <v>FY08 Reported Daily Rte Miles</v>
      </c>
      <c r="E20" s="79">
        <v>376</v>
      </c>
      <c r="F20" s="45"/>
      <c r="G20" s="33" t="str">
        <f t="shared" si="6"/>
        <v>FY08 Reported Daily Rte Miles</v>
      </c>
      <c r="H20" s="32">
        <v>297</v>
      </c>
      <c r="I20" s="45"/>
      <c r="J20" s="2" t="str">
        <f t="shared" si="7"/>
        <v>FY08 Reported Daily Rte Miles</v>
      </c>
      <c r="K20" s="79">
        <v>0</v>
      </c>
      <c r="L20" s="72"/>
      <c r="M20" s="2" t="str">
        <f t="shared" si="8"/>
        <v>FY08 Reported Daily Rte Miles</v>
      </c>
      <c r="N20" s="79">
        <v>0</v>
      </c>
      <c r="O20" s="74"/>
    </row>
    <row r="21" spans="1:15" x14ac:dyDescent="0.25">
      <c r="A21" s="57" t="s">
        <v>22</v>
      </c>
      <c r="B21" s="32">
        <v>803</v>
      </c>
      <c r="C21" s="45"/>
      <c r="D21" s="2" t="str">
        <f t="shared" si="5"/>
        <v>FY09 Reported Daily Rte Miles</v>
      </c>
      <c r="E21" s="79">
        <v>377</v>
      </c>
      <c r="F21" s="45"/>
      <c r="G21" s="33" t="str">
        <f t="shared" si="6"/>
        <v>FY09 Reported Daily Rte Miles</v>
      </c>
      <c r="H21" s="32">
        <v>300</v>
      </c>
      <c r="I21" s="45"/>
      <c r="J21" s="2" t="str">
        <f t="shared" si="7"/>
        <v>FY09 Reported Daily Rte Miles</v>
      </c>
      <c r="K21" s="79">
        <v>100</v>
      </c>
      <c r="L21" s="72"/>
      <c r="M21" s="2" t="str">
        <f t="shared" si="8"/>
        <v>FY09 Reported Daily Rte Miles</v>
      </c>
      <c r="N21" s="79">
        <v>0</v>
      </c>
      <c r="O21" s="74"/>
    </row>
    <row r="22" spans="1:15" x14ac:dyDescent="0.25">
      <c r="A22" s="57" t="s">
        <v>23</v>
      </c>
      <c r="B22" s="32">
        <v>570</v>
      </c>
      <c r="C22" s="45"/>
      <c r="D22" s="2" t="str">
        <f t="shared" si="5"/>
        <v>FY10 Reported Daily Rte Miles</v>
      </c>
      <c r="E22" s="79">
        <v>349</v>
      </c>
      <c r="F22" s="45"/>
      <c r="G22" s="33" t="str">
        <f t="shared" si="6"/>
        <v>FY10 Reported Daily Rte Miles</v>
      </c>
      <c r="H22" s="32">
        <v>296</v>
      </c>
      <c r="I22" s="45"/>
      <c r="J22" s="2" t="str">
        <f t="shared" si="7"/>
        <v>FY10 Reported Daily Rte Miles</v>
      </c>
      <c r="K22" s="79">
        <v>0</v>
      </c>
      <c r="L22" s="72"/>
      <c r="M22" s="2" t="str">
        <f t="shared" si="8"/>
        <v>FY10 Reported Daily Rte Miles</v>
      </c>
      <c r="N22" s="79">
        <v>0</v>
      </c>
      <c r="O22" s="74"/>
    </row>
    <row r="23" spans="1:15" x14ac:dyDescent="0.25">
      <c r="A23" s="33" t="s">
        <v>25</v>
      </c>
      <c r="B23" s="32">
        <v>757.6</v>
      </c>
      <c r="C23" s="45"/>
      <c r="D23" s="2" t="str">
        <f t="shared" si="5"/>
        <v>FY11 Reported Daily Rte Miles</v>
      </c>
      <c r="E23" s="32">
        <v>451</v>
      </c>
      <c r="F23" s="45"/>
      <c r="G23" s="33" t="str">
        <f t="shared" si="6"/>
        <v>FY11 Reported Daily Rte Miles</v>
      </c>
      <c r="H23" s="32">
        <v>297</v>
      </c>
      <c r="I23" s="45"/>
      <c r="J23" s="2" t="str">
        <f t="shared" si="7"/>
        <v>FY11 Reported Daily Rte Miles</v>
      </c>
      <c r="K23" s="79">
        <v>0</v>
      </c>
      <c r="L23" s="72"/>
      <c r="M23" s="2" t="str">
        <f t="shared" si="8"/>
        <v>FY11 Reported Daily Rte Miles</v>
      </c>
      <c r="N23" s="79">
        <v>0</v>
      </c>
      <c r="O23" s="74"/>
    </row>
    <row r="24" spans="1:15" x14ac:dyDescent="0.25">
      <c r="A24" s="57" t="s">
        <v>26</v>
      </c>
      <c r="B24" s="32">
        <v>730.3</v>
      </c>
      <c r="C24" s="45"/>
      <c r="D24" s="2" t="str">
        <f t="shared" si="5"/>
        <v>FY12 Reported Daily Rte Miles</v>
      </c>
      <c r="E24" s="79">
        <v>362</v>
      </c>
      <c r="F24" s="45"/>
      <c r="G24" s="33" t="str">
        <f t="shared" si="6"/>
        <v>FY12 Reported Daily Rte Miles</v>
      </c>
      <c r="H24" s="32">
        <v>304</v>
      </c>
      <c r="I24" s="45"/>
      <c r="J24" s="2" t="str">
        <f t="shared" si="7"/>
        <v>FY12 Reported Daily Rte Miles</v>
      </c>
      <c r="K24" s="79">
        <v>0</v>
      </c>
      <c r="L24" s="72"/>
      <c r="M24" s="2" t="str">
        <f t="shared" si="8"/>
        <v>FY12 Reported Daily Rte Miles</v>
      </c>
      <c r="N24" s="79">
        <v>0</v>
      </c>
      <c r="O24" s="74"/>
    </row>
    <row r="25" spans="1:15" s="1" customFormat="1" x14ac:dyDescent="0.25">
      <c r="A25" s="33" t="s">
        <v>27</v>
      </c>
      <c r="B25" s="32">
        <v>769.5</v>
      </c>
      <c r="C25" s="58"/>
      <c r="D25" s="2" t="str">
        <f t="shared" si="5"/>
        <v>FY13 Reported Daily Rte Miles</v>
      </c>
      <c r="E25" s="79">
        <v>391</v>
      </c>
      <c r="F25" s="58"/>
      <c r="G25" s="33" t="str">
        <f t="shared" si="6"/>
        <v>FY13 Reported Daily Rte Miles</v>
      </c>
      <c r="H25" s="32">
        <v>304</v>
      </c>
      <c r="I25" s="58"/>
      <c r="J25" s="2" t="str">
        <f t="shared" si="7"/>
        <v>FY13 Reported Daily Rte Miles</v>
      </c>
      <c r="K25" s="79">
        <v>0</v>
      </c>
      <c r="L25" s="72"/>
      <c r="M25" s="2" t="str">
        <f t="shared" si="8"/>
        <v>FY13 Reported Daily Rte Miles</v>
      </c>
      <c r="N25" s="79">
        <v>0</v>
      </c>
      <c r="O25" s="75"/>
    </row>
    <row r="26" spans="1:15" x14ac:dyDescent="0.25">
      <c r="A26" s="33" t="s">
        <v>28</v>
      </c>
      <c r="B26" s="32">
        <v>1309.3800000000001</v>
      </c>
      <c r="C26" s="58"/>
      <c r="D26" s="2" t="str">
        <f>A26</f>
        <v>FY14 Reported Daily Rte Miles</v>
      </c>
      <c r="E26" s="80" t="s">
        <v>30</v>
      </c>
      <c r="F26" s="58"/>
      <c r="G26" s="33" t="str">
        <f t="shared" si="6"/>
        <v>FY14 Reported Daily Rte Miles</v>
      </c>
      <c r="H26" s="32">
        <v>304</v>
      </c>
      <c r="I26" s="58"/>
      <c r="J26" s="2" t="str">
        <f t="shared" si="7"/>
        <v>FY14 Reported Daily Rte Miles</v>
      </c>
      <c r="K26" s="79">
        <v>0</v>
      </c>
      <c r="L26" s="72"/>
      <c r="M26" s="2" t="str">
        <f t="shared" si="8"/>
        <v>FY14 Reported Daily Rte Miles</v>
      </c>
      <c r="N26" s="79">
        <v>0</v>
      </c>
      <c r="O26" s="74"/>
    </row>
    <row r="27" spans="1:15" x14ac:dyDescent="0.25">
      <c r="A27" s="33" t="s">
        <v>29</v>
      </c>
      <c r="B27" s="32">
        <v>1330.63</v>
      </c>
      <c r="C27" s="58"/>
      <c r="D27" s="2" t="str">
        <f t="shared" si="5"/>
        <v>FY15 Reported Daily Rte Miles</v>
      </c>
      <c r="E27" s="79">
        <v>417</v>
      </c>
      <c r="F27" s="58"/>
      <c r="G27" s="33" t="str">
        <f t="shared" si="6"/>
        <v>FY15 Reported Daily Rte Miles</v>
      </c>
      <c r="H27" s="32">
        <v>304</v>
      </c>
      <c r="I27" s="58"/>
      <c r="J27" s="2" t="str">
        <f t="shared" si="7"/>
        <v>FY15 Reported Daily Rte Miles</v>
      </c>
      <c r="K27" s="79">
        <v>0</v>
      </c>
      <c r="L27" s="72"/>
      <c r="M27" s="2" t="str">
        <f t="shared" si="8"/>
        <v>FY15 Reported Daily Rte Miles</v>
      </c>
      <c r="N27" s="79">
        <v>0</v>
      </c>
      <c r="O27" s="74"/>
    </row>
    <row r="28" spans="1:15" x14ac:dyDescent="0.25">
      <c r="A28" s="33" t="s">
        <v>32</v>
      </c>
      <c r="B28" s="32">
        <v>568.1</v>
      </c>
      <c r="C28" s="58"/>
      <c r="D28" s="2" t="str">
        <f t="shared" si="5"/>
        <v>FY16 Reported Daily Rte Miles</v>
      </c>
      <c r="E28" s="32">
        <v>380</v>
      </c>
      <c r="F28" s="58"/>
      <c r="G28" s="33" t="s">
        <v>32</v>
      </c>
      <c r="H28" s="32">
        <v>304</v>
      </c>
      <c r="I28" s="58"/>
      <c r="J28" s="33" t="s">
        <v>32</v>
      </c>
      <c r="K28" s="32">
        <v>0</v>
      </c>
      <c r="L28" s="58"/>
      <c r="M28" s="2" t="str">
        <f t="shared" si="8"/>
        <v>FY16 Reported Daily Rte Miles</v>
      </c>
      <c r="N28" s="79">
        <v>52.2</v>
      </c>
      <c r="O28" s="74"/>
    </row>
    <row r="29" spans="1:15" x14ac:dyDescent="0.25">
      <c r="A29" s="33" t="s">
        <v>33</v>
      </c>
      <c r="B29" s="83">
        <v>568.1</v>
      </c>
      <c r="C29" s="58"/>
      <c r="D29" s="2" t="str">
        <f>A29</f>
        <v>FY17 Reported Daily Rte Miles</v>
      </c>
      <c r="E29" s="83">
        <v>380</v>
      </c>
      <c r="F29" s="58"/>
      <c r="G29" s="2" t="str">
        <f>A29</f>
        <v>FY17 Reported Daily Rte Miles</v>
      </c>
      <c r="H29" s="32">
        <v>304</v>
      </c>
      <c r="I29" s="58"/>
      <c r="J29" s="2" t="str">
        <f>A29</f>
        <v>FY17 Reported Daily Rte Miles</v>
      </c>
      <c r="K29" s="87">
        <v>0</v>
      </c>
      <c r="L29" s="58"/>
      <c r="M29" s="2" t="str">
        <f t="shared" si="8"/>
        <v>FY17 Reported Daily Rte Miles</v>
      </c>
      <c r="N29" s="83">
        <v>52.2</v>
      </c>
      <c r="O29" s="58"/>
    </row>
    <row r="30" spans="1:15" x14ac:dyDescent="0.25">
      <c r="A30" s="1" t="s">
        <v>35</v>
      </c>
      <c r="B30" s="83">
        <v>1816</v>
      </c>
      <c r="C30" s="58"/>
      <c r="D30" t="str">
        <f>A30</f>
        <v>FY18 Reported Daily Rte Miles</v>
      </c>
      <c r="E30" s="83">
        <v>4202</v>
      </c>
      <c r="F30" s="58"/>
      <c r="G30" s="2" t="str">
        <f>A30</f>
        <v>FY18 Reported Daily Rte Miles</v>
      </c>
      <c r="H30" s="32">
        <v>304</v>
      </c>
      <c r="I30" s="58"/>
      <c r="J30" s="2" t="str">
        <f>A30</f>
        <v>FY18 Reported Daily Rte Miles</v>
      </c>
      <c r="K30" s="87">
        <v>0</v>
      </c>
      <c r="L30" s="58"/>
      <c r="M30" s="2" t="str">
        <f t="shared" si="8"/>
        <v>FY18 Reported Daily Rte Miles</v>
      </c>
      <c r="N30" s="83">
        <v>52.2</v>
      </c>
      <c r="O30" s="58"/>
    </row>
    <row r="31" spans="1:15" x14ac:dyDescent="0.25">
      <c r="A31" s="33" t="s">
        <v>34</v>
      </c>
      <c r="B31" s="32">
        <v>1199.3</v>
      </c>
      <c r="C31" s="58"/>
      <c r="D31" s="33" t="s">
        <v>34</v>
      </c>
      <c r="E31" s="83">
        <v>3546</v>
      </c>
      <c r="F31" s="58"/>
      <c r="G31" s="33" t="s">
        <v>34</v>
      </c>
      <c r="H31" s="32">
        <v>304</v>
      </c>
      <c r="I31" s="58"/>
      <c r="J31" s="33" t="s">
        <v>34</v>
      </c>
      <c r="K31" s="88"/>
      <c r="L31" s="58"/>
      <c r="M31" s="33" t="s">
        <v>34</v>
      </c>
      <c r="N31" s="83">
        <v>52.2</v>
      </c>
      <c r="O31" s="58"/>
    </row>
    <row r="32" spans="1:15" x14ac:dyDescent="0.25">
      <c r="A32" s="91" t="s">
        <v>36</v>
      </c>
      <c r="B32" s="90">
        <v>1198.8</v>
      </c>
      <c r="C32" s="58"/>
      <c r="D32" s="33" t="s">
        <v>36</v>
      </c>
      <c r="E32" s="83">
        <v>269</v>
      </c>
      <c r="F32" s="58"/>
      <c r="G32" s="33" t="s">
        <v>36</v>
      </c>
      <c r="H32" s="32">
        <v>304</v>
      </c>
      <c r="I32" s="58"/>
      <c r="J32" s="33" t="str">
        <f>A32</f>
        <v>FY20 Reported Daily Rte Miles</v>
      </c>
      <c r="K32" s="88"/>
      <c r="L32" s="58"/>
      <c r="M32" s="33" t="str">
        <f>A32</f>
        <v>FY20 Reported Daily Rte Miles</v>
      </c>
      <c r="N32" s="83"/>
      <c r="O32" s="58"/>
    </row>
    <row r="33" spans="1:15" x14ac:dyDescent="0.25">
      <c r="A33" s="91" t="s">
        <v>37</v>
      </c>
      <c r="B33" s="95"/>
      <c r="C33" s="58"/>
      <c r="D33" s="2" t="str">
        <f t="shared" ref="D33:D38" si="9">A33</f>
        <v>FY21 Reported Daily Rte Miles</v>
      </c>
      <c r="E33" s="83">
        <v>259</v>
      </c>
      <c r="F33" s="58"/>
      <c r="G33" s="2" t="str">
        <f t="shared" ref="G33:G38" si="10">A33</f>
        <v>FY21 Reported Daily Rte Miles</v>
      </c>
      <c r="H33" s="32">
        <v>304</v>
      </c>
      <c r="I33" s="58"/>
      <c r="J33" s="2" t="str">
        <f>A33</f>
        <v>FY21 Reported Daily Rte Miles</v>
      </c>
      <c r="K33" s="88"/>
      <c r="L33" s="58"/>
      <c r="M33" s="2" t="str">
        <f>A33</f>
        <v>FY21 Reported Daily Rte Miles</v>
      </c>
      <c r="N33" s="88"/>
      <c r="O33" s="58"/>
    </row>
    <row r="34" spans="1:15" x14ac:dyDescent="0.25">
      <c r="A34" s="91" t="s">
        <v>38</v>
      </c>
      <c r="B34" s="96">
        <v>2508.1999999999998</v>
      </c>
      <c r="C34" s="58"/>
      <c r="D34" s="2" t="str">
        <f t="shared" si="9"/>
        <v>FY22 Reported Daily Rte Miles</v>
      </c>
      <c r="E34" s="83">
        <v>356</v>
      </c>
      <c r="F34" s="58"/>
      <c r="G34" s="2" t="str">
        <f t="shared" si="10"/>
        <v>FY22 Reported Daily Rte Miles</v>
      </c>
      <c r="H34" s="32">
        <v>304</v>
      </c>
      <c r="I34" s="58"/>
      <c r="J34" s="2" t="str">
        <f>A34</f>
        <v>FY22 Reported Daily Rte Miles</v>
      </c>
      <c r="K34" s="88"/>
      <c r="L34" s="58"/>
      <c r="M34" s="2" t="str">
        <f>A34</f>
        <v>FY22 Reported Daily Rte Miles</v>
      </c>
      <c r="N34" s="88"/>
      <c r="O34" s="58"/>
    </row>
    <row r="35" spans="1:15" x14ac:dyDescent="0.25">
      <c r="A35" s="91" t="s">
        <v>39</v>
      </c>
      <c r="B35" s="96">
        <v>89.04</v>
      </c>
      <c r="C35" s="58"/>
      <c r="D35" s="2" t="str">
        <f t="shared" si="9"/>
        <v>FY23 Reported Daily Rte Miles</v>
      </c>
      <c r="E35" s="83">
        <v>169</v>
      </c>
      <c r="F35" s="58"/>
      <c r="G35" s="2" t="str">
        <f t="shared" si="10"/>
        <v>FY23 Reported Daily Rte Miles</v>
      </c>
      <c r="H35" s="32">
        <v>304</v>
      </c>
    </row>
    <row r="36" spans="1:15" x14ac:dyDescent="0.25">
      <c r="A36" s="91" t="s">
        <v>40</v>
      </c>
      <c r="B36" s="96">
        <v>191</v>
      </c>
      <c r="C36" s="58"/>
      <c r="D36" s="92" t="str">
        <f t="shared" si="9"/>
        <v>FY24 Reported Daily Rte Miles</v>
      </c>
      <c r="E36" s="83">
        <v>276</v>
      </c>
      <c r="F36" s="58"/>
      <c r="G36" s="92" t="str">
        <f t="shared" si="10"/>
        <v>FY24 Reported Daily Rte Miles</v>
      </c>
      <c r="H36" s="32">
        <v>304</v>
      </c>
    </row>
    <row r="37" spans="1:15" x14ac:dyDescent="0.25">
      <c r="A37" s="91" t="s">
        <v>41</v>
      </c>
      <c r="B37" s="96">
        <v>148.43</v>
      </c>
      <c r="C37" s="58"/>
      <c r="D37" s="92" t="str">
        <f t="shared" si="9"/>
        <v>FY25 Reported Daily Rte Miles</v>
      </c>
      <c r="E37" s="83">
        <v>362</v>
      </c>
      <c r="F37" s="58"/>
      <c r="G37" s="92" t="str">
        <f t="shared" si="10"/>
        <v>FY25 Reported Daily Rte Miles</v>
      </c>
      <c r="H37" s="32">
        <v>304</v>
      </c>
    </row>
    <row r="38" spans="1:15" x14ac:dyDescent="0.25">
      <c r="A38" s="102" t="s">
        <v>51</v>
      </c>
      <c r="B38" s="96">
        <v>129</v>
      </c>
      <c r="C38" s="58"/>
      <c r="D38" s="92" t="str">
        <f t="shared" si="9"/>
        <v>FY26 Reported Daily Rte Miles</v>
      </c>
      <c r="E38" s="103">
        <v>362</v>
      </c>
      <c r="F38" s="58"/>
      <c r="G38" s="92" t="str">
        <f t="shared" si="10"/>
        <v>FY26 Reported Daily Rte Miles</v>
      </c>
      <c r="H38" s="104">
        <v>198</v>
      </c>
    </row>
  </sheetData>
  <mergeCells count="5">
    <mergeCell ref="A1:B1"/>
    <mergeCell ref="D1:E1"/>
    <mergeCell ref="G1:H1"/>
    <mergeCell ref="J1:K1"/>
    <mergeCell ref="M1:N1"/>
  </mergeCells>
  <phoneticPr fontId="0" type="noConversion"/>
  <printOptions horizontalCentered="1"/>
  <pageMargins left="0.2" right="0.23" top="1" bottom="1" header="0.5" footer="0.5"/>
  <pageSetup orientation="landscape" r:id="rId1"/>
  <headerFooter alignWithMargins="0">
    <oddHeader xml:space="preserve">&amp;C&amp;F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AEA4-9E5A-4520-9000-308721B47F54}">
  <sheetPr codeName="Sheet1"/>
  <dimension ref="A1:AK389"/>
  <sheetViews>
    <sheetView showWhiteSpace="0" zoomScaleNormal="100" workbookViewId="0">
      <selection activeCell="J9" sqref="J9"/>
    </sheetView>
  </sheetViews>
  <sheetFormatPr defaultColWidth="9.1796875" defaultRowHeight="14.5" x14ac:dyDescent="0.35"/>
  <cols>
    <col min="1" max="1" width="15" style="12" customWidth="1"/>
    <col min="2" max="2" width="16.26953125" style="12" bestFit="1" customWidth="1"/>
    <col min="3" max="4" width="18" style="12" bestFit="1" customWidth="1"/>
    <col min="5" max="6" width="17.26953125" style="12" bestFit="1" customWidth="1"/>
    <col min="7" max="16384" width="9.1796875" style="12"/>
  </cols>
  <sheetData>
    <row r="1" spans="1:37" x14ac:dyDescent="0.35">
      <c r="A1" s="9" t="s">
        <v>24</v>
      </c>
      <c r="B1" s="10" t="s">
        <v>3</v>
      </c>
      <c r="C1" s="10" t="s">
        <v>4</v>
      </c>
      <c r="D1" s="10" t="s">
        <v>5</v>
      </c>
      <c r="E1" s="10" t="s">
        <v>6</v>
      </c>
      <c r="F1" s="11" t="s">
        <v>7</v>
      </c>
    </row>
    <row r="2" spans="1:37" hidden="1" x14ac:dyDescent="0.35">
      <c r="A2" s="13" t="s">
        <v>19</v>
      </c>
      <c r="B2" s="14">
        <f>CtyCalc!K10</f>
        <v>0</v>
      </c>
      <c r="C2" s="14">
        <f>CtyCalc!K11</f>
        <v>0</v>
      </c>
      <c r="D2" s="14">
        <f>CtyCalc!K12</f>
        <v>0</v>
      </c>
      <c r="E2" s="14">
        <f>CtyCalc!K13</f>
        <v>0</v>
      </c>
      <c r="F2" s="15">
        <f>SUM(B2:E2)</f>
        <v>0</v>
      </c>
    </row>
    <row r="3" spans="1:37" x14ac:dyDescent="0.35">
      <c r="A3" s="13" t="s">
        <v>0</v>
      </c>
      <c r="B3" s="14">
        <f>CtyCalc!B10</f>
        <v>9210.9</v>
      </c>
      <c r="C3" s="14">
        <f>CtyCalc!B11</f>
        <v>9210.9</v>
      </c>
      <c r="D3" s="14">
        <f>CtyCalc!B12</f>
        <v>9210.9</v>
      </c>
      <c r="E3" s="14">
        <f>CtyCalc!B13</f>
        <v>9210.899999999996</v>
      </c>
      <c r="F3" s="15">
        <f>SUM(B3:E3)</f>
        <v>36843.599999999991</v>
      </c>
    </row>
    <row r="4" spans="1:37" x14ac:dyDescent="0.35">
      <c r="A4" s="13" t="s">
        <v>2</v>
      </c>
      <c r="B4" s="14">
        <f>CtyCalc!E10</f>
        <v>64475.199999999997</v>
      </c>
      <c r="C4" s="14">
        <f>CtyCalc!E11</f>
        <v>64475.199999999997</v>
      </c>
      <c r="D4" s="14">
        <f>CtyCalc!E12</f>
        <v>64475.199999999997</v>
      </c>
      <c r="E4" s="14">
        <f>CtyCalc!E13</f>
        <v>64475.180000000022</v>
      </c>
      <c r="F4" s="15">
        <f>SUM(B4:E4)</f>
        <v>257900.78</v>
      </c>
    </row>
    <row r="5" spans="1:37" x14ac:dyDescent="0.35">
      <c r="A5" s="13" t="s">
        <v>1</v>
      </c>
      <c r="B5" s="14">
        <f>CtyCalc!H10</f>
        <v>8750.93</v>
      </c>
      <c r="C5" s="14">
        <f>CtyCalc!H11</f>
        <v>8750.93</v>
      </c>
      <c r="D5" s="14">
        <f>CtyCalc!H12</f>
        <v>8750.93</v>
      </c>
      <c r="E5" s="14">
        <f>CtyCalc!H13</f>
        <v>8750.9099999999817</v>
      </c>
      <c r="F5" s="15">
        <f>SUM(B5:E5)</f>
        <v>35003.699999999983</v>
      </c>
    </row>
    <row r="6" spans="1:37" x14ac:dyDescent="0.35">
      <c r="A6" s="16" t="s">
        <v>12</v>
      </c>
      <c r="B6" s="17">
        <f>SUM(B2:B5)</f>
        <v>82437.03</v>
      </c>
      <c r="C6" s="17">
        <f>SUM(C2:C5)</f>
        <v>82437.03</v>
      </c>
      <c r="D6" s="17">
        <f>SUM(D2:D5)</f>
        <v>82437.03</v>
      </c>
      <c r="E6" s="17">
        <f>SUM(E2:E5)</f>
        <v>82436.989999999991</v>
      </c>
      <c r="F6" s="18">
        <f>SUM(F2:F5)</f>
        <v>329748.07999999996</v>
      </c>
    </row>
    <row r="7" spans="1:37" ht="4.5" customHeight="1" x14ac:dyDescent="0.35">
      <c r="A7" s="19"/>
      <c r="F7" s="20"/>
    </row>
    <row r="8" spans="1:37" x14ac:dyDescent="0.35">
      <c r="A8" s="21" t="s">
        <v>7</v>
      </c>
      <c r="B8" s="22">
        <f>B6</f>
        <v>82437.03</v>
      </c>
      <c r="C8" s="22">
        <f>B6+C6</f>
        <v>164874.06</v>
      </c>
      <c r="D8" s="22">
        <f>SUM(B6,C6,D6)</f>
        <v>247311.09</v>
      </c>
      <c r="E8" s="22">
        <f>SUM(B6:E6)</f>
        <v>329748.07999999996</v>
      </c>
      <c r="F8" s="23"/>
    </row>
    <row r="9" spans="1:37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7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</row>
    <row r="93" spans="1:37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</row>
    <row r="94" spans="1:37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</row>
    <row r="95" spans="1:37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</row>
    <row r="96" spans="1:37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</row>
    <row r="97" spans="1:37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</row>
    <row r="98" spans="1:37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37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</row>
    <row r="100" spans="1:37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37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37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37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1:37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1:37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</row>
    <row r="147" spans="1:37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1:37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</row>
    <row r="150" spans="1:37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1:37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1:37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1:37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1:37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1:37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1:37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1:37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</row>
    <row r="192" spans="1:37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1:37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1:37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</row>
    <row r="195" spans="1:37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</row>
    <row r="196" spans="1:37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</row>
    <row r="198" spans="1:37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1:37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</row>
    <row r="201" spans="1:37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1:37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</row>
    <row r="204" spans="1:37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1:37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</row>
    <row r="207" spans="1:37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1:37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</row>
    <row r="210" spans="1:37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1:37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</row>
    <row r="213" spans="1:37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1:37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</row>
    <row r="216" spans="1:37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1:37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</row>
    <row r="219" spans="1:37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1:37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</row>
    <row r="222" spans="1:37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1:37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</row>
    <row r="225" spans="1:37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1:37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</row>
    <row r="228" spans="1:37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1:37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spans="1:37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1:37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</row>
    <row r="234" spans="1:37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1:37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</row>
    <row r="237" spans="1:37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</row>
    <row r="238" spans="1:37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</row>
    <row r="240" spans="1:37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</row>
    <row r="241" spans="1:37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</row>
    <row r="243" spans="1:37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</row>
    <row r="244" spans="1:37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</row>
    <row r="246" spans="1:37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</row>
    <row r="247" spans="1:37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</row>
    <row r="249" spans="1:37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</row>
    <row r="250" spans="1:37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</row>
    <row r="252" spans="1:37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</row>
    <row r="253" spans="1:37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</row>
    <row r="255" spans="1:37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</row>
    <row r="256" spans="1:37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</row>
    <row r="258" spans="1:37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</row>
    <row r="259" spans="1:37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</row>
    <row r="261" spans="1:37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</row>
    <row r="262" spans="1:37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</row>
    <row r="264" spans="1:37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</row>
    <row r="265" spans="1:37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</row>
    <row r="267" spans="1:37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</row>
    <row r="268" spans="1:37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</row>
    <row r="270" spans="1:37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  <row r="271" spans="1:37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</row>
    <row r="273" spans="1:37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</row>
    <row r="274" spans="1:37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</row>
    <row r="276" spans="1:37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</row>
    <row r="277" spans="1:37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</row>
    <row r="279" spans="1:37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</row>
    <row r="280" spans="1:37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</row>
    <row r="282" spans="1:37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</row>
    <row r="283" spans="1:37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</row>
    <row r="285" spans="1:37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</row>
    <row r="286" spans="1:37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</row>
    <row r="288" spans="1:37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</row>
    <row r="289" spans="1:37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</row>
    <row r="290" spans="1:37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</row>
    <row r="291" spans="1:37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</row>
    <row r="292" spans="1:37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</row>
    <row r="294" spans="1:37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</row>
    <row r="295" spans="1:37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</row>
    <row r="297" spans="1:37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</row>
    <row r="298" spans="1:37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</row>
    <row r="300" spans="1:37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</row>
    <row r="301" spans="1:37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</row>
    <row r="302" spans="1:37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</row>
    <row r="303" spans="1:37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</row>
    <row r="304" spans="1:37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</row>
    <row r="305" spans="1:37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</row>
    <row r="306" spans="1:37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</row>
    <row r="307" spans="1:37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</row>
    <row r="309" spans="1:37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</row>
    <row r="310" spans="1:37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</row>
    <row r="312" spans="1:37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</row>
    <row r="313" spans="1:37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</row>
    <row r="315" spans="1:37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</row>
    <row r="316" spans="1:37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</row>
    <row r="318" spans="1:37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</row>
    <row r="319" spans="1:37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</row>
    <row r="321" spans="1:37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</row>
    <row r="322" spans="1:37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</row>
    <row r="324" spans="1:37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</row>
    <row r="325" spans="1:37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</row>
    <row r="326" spans="1:37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</row>
    <row r="327" spans="1:37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</row>
    <row r="328" spans="1:37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</row>
    <row r="329" spans="1:37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</row>
    <row r="330" spans="1:37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</row>
    <row r="331" spans="1:37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</row>
    <row r="332" spans="1:37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</row>
    <row r="333" spans="1:37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</row>
    <row r="334" spans="1:37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</row>
    <row r="335" spans="1:37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</row>
    <row r="336" spans="1:37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</row>
    <row r="337" spans="1:37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</row>
    <row r="338" spans="1:37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</row>
    <row r="339" spans="1:37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</row>
    <row r="340" spans="1:37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</row>
    <row r="341" spans="1:37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</row>
    <row r="342" spans="1:37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</row>
    <row r="343" spans="1:37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</row>
    <row r="344" spans="1:37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</row>
    <row r="345" spans="1:37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</row>
    <row r="346" spans="1:37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</row>
    <row r="347" spans="1:37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</row>
    <row r="348" spans="1:37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</row>
    <row r="349" spans="1:37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</row>
    <row r="350" spans="1:37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</row>
    <row r="351" spans="1:37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</row>
    <row r="352" spans="1:37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</row>
    <row r="353" spans="1:37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</row>
    <row r="354" spans="1:37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</row>
    <row r="355" spans="1:37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</row>
    <row r="356" spans="1:37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</row>
    <row r="357" spans="1:37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</row>
    <row r="358" spans="1:37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</row>
    <row r="359" spans="1:37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</row>
    <row r="360" spans="1:37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</row>
    <row r="361" spans="1:37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</row>
    <row r="362" spans="1:37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</row>
    <row r="363" spans="1:37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</row>
    <row r="364" spans="1:37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</row>
    <row r="365" spans="1:37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</row>
    <row r="366" spans="1:37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</row>
    <row r="367" spans="1:37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</row>
    <row r="368" spans="1:37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</row>
    <row r="369" spans="1:37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</row>
    <row r="370" spans="1:37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</row>
    <row r="371" spans="1:37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</row>
    <row r="372" spans="1:37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</row>
    <row r="373" spans="1:37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</row>
    <row r="374" spans="1:37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</row>
    <row r="375" spans="1:37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</row>
    <row r="376" spans="1:37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</row>
    <row r="377" spans="1:37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</row>
    <row r="378" spans="1:37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</row>
    <row r="379" spans="1:37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</row>
    <row r="380" spans="1:37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</row>
    <row r="381" spans="1:37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</row>
    <row r="382" spans="1:37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</row>
    <row r="383" spans="1:37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</row>
    <row r="384" spans="1:37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</row>
    <row r="385" spans="1:37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</row>
    <row r="386" spans="1:37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</row>
    <row r="387" spans="1:37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</row>
    <row r="388" spans="1:37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</row>
    <row r="389" spans="1:37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</row>
  </sheetData>
  <phoneticPr fontId="0" type="noConversion"/>
  <printOptions horizontalCentered="1"/>
  <pageMargins left="0.5" right="0.5" top="1" bottom="1" header="0.5" footer="0.5"/>
  <pageSetup orientation="landscape" r:id="rId1"/>
  <headerFooter alignWithMargins="0">
    <oddHeader>&amp;C&amp;"Calisto MT,Regular"&amp;12FY2017
Unorganized Territory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FFB231-98C0-47C7-A0A8-29141CCD4DA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511172F-8F72-49D9-83D5-B54DEB700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517CD-DFB1-4B08-BBDA-D7E3782B23A3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4.xml><?xml version="1.0" encoding="utf-8"?>
<ds:datastoreItem xmlns:ds="http://schemas.openxmlformats.org/officeDocument/2006/customXml" ds:itemID="{BC1C7BD1-B9C5-461D-82A1-C3FDB3790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CtyCalc</vt:lpstr>
      <vt:lpstr>Summary</vt:lpstr>
      <vt:lpstr>CtyCalc!Print_Area</vt:lpstr>
    </vt:vector>
  </TitlesOfParts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msingle</dc:creator>
  <cp:lastModifiedBy>Huang, Sarah</cp:lastModifiedBy>
  <cp:lastPrinted>2022-02-28T23:37:21Z</cp:lastPrinted>
  <dcterms:created xsi:type="dcterms:W3CDTF">2000-08-16T16:17:09Z</dcterms:created>
  <dcterms:modified xsi:type="dcterms:W3CDTF">2025-09-04T18:12:51Z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Jemison, Chelsea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msingle</vt:lpwstr>
  </property>
  <property fmtid="{D5CDD505-2E9C-101B-9397-08002B2CF9AE}" pid="5" name="MediaServiceImageTags">
    <vt:lpwstr/>
  </property>
  <property fmtid="{D5CDD505-2E9C-101B-9397-08002B2CF9AE}" pid="6" name="ContentTypeId">
    <vt:lpwstr>0x01010011E11B9217455B40B8FBB9893A94134E</vt:lpwstr>
  </property>
</Properties>
</file>